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 activeTab="11"/>
  </bookViews>
  <sheets>
    <sheet name="1" sheetId="17" r:id="rId1"/>
    <sheet name="3" sheetId="15" r:id="rId2"/>
    <sheet name="4" sheetId="18" r:id="rId3"/>
    <sheet name="5" sheetId="19" r:id="rId4"/>
    <sheet name="6" sheetId="20" r:id="rId5"/>
    <sheet name="7" sheetId="30" r:id="rId6"/>
    <sheet name="Приложение 7" sheetId="51" state="hidden" r:id="rId7"/>
    <sheet name="Приложение 8" sheetId="54" state="hidden" r:id="rId8"/>
    <sheet name="10" sheetId="55" r:id="rId9"/>
    <sheet name="11" sheetId="56" r:id="rId10"/>
    <sheet name="12" sheetId="52" r:id="rId11"/>
    <sheet name="13" sheetId="53" r:id="rId12"/>
    <sheet name="Лист1" sheetId="57" state="hidden" r:id="rId13"/>
  </sheets>
  <definedNames>
    <definedName name="_Toc105952697" localSheetId="4">'6'!#REF!</definedName>
    <definedName name="_Toc105952698" localSheetId="4">'6'!#REF!</definedName>
    <definedName name="_xlnm._FilterDatabase" localSheetId="8" hidden="1">'10'!$A$6:$L$127</definedName>
    <definedName name="_xlnm._FilterDatabase" localSheetId="9" hidden="1">'11'!$A$6:$P$112</definedName>
    <definedName name="_xlnm._FilterDatabase" localSheetId="6" hidden="1">'Приложение 7'!$A$6:$O$101</definedName>
    <definedName name="_xlnm._FilterDatabase" localSheetId="7" hidden="1">'Приложение 8'!$A$6:$P$87</definedName>
    <definedName name="_xlnm.Print_Area" localSheetId="0">'1'!$A$1:$E$59</definedName>
    <definedName name="_xlnm.Print_Area" localSheetId="8">'10'!$A$1:$J$134</definedName>
    <definedName name="_xlnm.Print_Area" localSheetId="9">'11'!$A$1:$M$113</definedName>
    <definedName name="_xlnm.Print_Area" localSheetId="1">'3'!$A$1:$C$8</definedName>
    <definedName name="_xlnm.Print_Area" localSheetId="2">'4'!$A$1:$F$36</definedName>
    <definedName name="_xlnm.Print_Area" localSheetId="4">'6'!$A$1:$C$64</definedName>
    <definedName name="_xlnm.Print_Area" localSheetId="5">'7'!$A$1:$D$69</definedName>
    <definedName name="_xlnm.Print_Area" localSheetId="6">'Приложение 7'!$A$1:$L$100</definedName>
    <definedName name="_xlnm.Print_Area" localSheetId="7">'Приложение 8'!$A$1:$M$86</definedName>
    <definedName name="_xlnm.Print_Area">#REF!</definedName>
    <definedName name="п" localSheetId="8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>#REF!</definedName>
    <definedName name="пр" localSheetId="8">#REF!</definedName>
    <definedName name="пр" localSheetId="9">#REF!</definedName>
    <definedName name="пр">#REF!</definedName>
    <definedName name="приложение8" localSheetId="8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>#REF!</definedName>
  </definedNames>
  <calcPr calcId="125725" iterate="1"/>
</workbook>
</file>

<file path=xl/calcChain.xml><?xml version="1.0" encoding="utf-8"?>
<calcChain xmlns="http://schemas.openxmlformats.org/spreadsheetml/2006/main">
  <c r="M113" i="56"/>
  <c r="L113"/>
  <c r="K113"/>
  <c r="J113"/>
  <c r="M7"/>
  <c r="L7"/>
  <c r="K7"/>
  <c r="J7"/>
  <c r="M8"/>
  <c r="L8"/>
  <c r="K8"/>
  <c r="J8"/>
  <c r="I133" i="55"/>
  <c r="M51" i="56"/>
  <c r="L51"/>
  <c r="I53" i="55"/>
  <c r="D12" i="30"/>
  <c r="C12"/>
  <c r="C12" i="20"/>
  <c r="F18" i="53" l="1"/>
  <c r="F10" s="1"/>
  <c r="E18"/>
  <c r="E10" s="1"/>
  <c r="E18" i="52"/>
  <c r="D18" s="1"/>
  <c r="K104" i="56"/>
  <c r="L101"/>
  <c r="L102"/>
  <c r="K102" s="1"/>
  <c r="K99"/>
  <c r="K100"/>
  <c r="K101"/>
  <c r="K69"/>
  <c r="K68"/>
  <c r="L19"/>
  <c r="K19" s="1"/>
  <c r="K22"/>
  <c r="J22"/>
  <c r="J19"/>
  <c r="M78"/>
  <c r="M68"/>
  <c r="M69"/>
  <c r="M70"/>
  <c r="I70" s="1"/>
  <c r="M71"/>
  <c r="M72"/>
  <c r="K13"/>
  <c r="K12"/>
  <c r="K10"/>
  <c r="L88"/>
  <c r="K88" s="1"/>
  <c r="L89"/>
  <c r="K89" s="1"/>
  <c r="L90"/>
  <c r="K90" s="1"/>
  <c r="K76"/>
  <c r="K77"/>
  <c r="K78"/>
  <c r="K71"/>
  <c r="K72"/>
  <c r="K53"/>
  <c r="K54"/>
  <c r="K40"/>
  <c r="K41"/>
  <c r="K42"/>
  <c r="K43"/>
  <c r="D46" i="30"/>
  <c r="D37"/>
  <c r="D24"/>
  <c r="D51"/>
  <c r="D47"/>
  <c r="D31"/>
  <c r="D20"/>
  <c r="D19"/>
  <c r="D18" s="1"/>
  <c r="D15"/>
  <c r="D13"/>
  <c r="D10"/>
  <c r="C13"/>
  <c r="C46"/>
  <c r="C37"/>
  <c r="C38"/>
  <c r="C31"/>
  <c r="C48" i="20"/>
  <c r="C26"/>
  <c r="E23" i="19"/>
  <c r="E22"/>
  <c r="D21"/>
  <c r="E22" i="18"/>
  <c r="D20"/>
  <c r="E20" s="1"/>
  <c r="C7" i="30"/>
  <c r="M50" i="56"/>
  <c r="M49" s="1"/>
  <c r="L50"/>
  <c r="L49" s="1"/>
  <c r="L48" s="1"/>
  <c r="L47" s="1"/>
  <c r="L46" s="1"/>
  <c r="C39" i="20"/>
  <c r="I23" i="55"/>
  <c r="I15"/>
  <c r="H106"/>
  <c r="M105" i="56"/>
  <c r="M104" s="1"/>
  <c r="M89"/>
  <c r="H53" i="55"/>
  <c r="I93"/>
  <c r="H93" s="1"/>
  <c r="I86"/>
  <c r="I85" s="1"/>
  <c r="I31"/>
  <c r="I30" s="1"/>
  <c r="I125"/>
  <c r="H125" s="1"/>
  <c r="I68"/>
  <c r="H68" s="1"/>
  <c r="I54"/>
  <c r="I52" s="1"/>
  <c r="H33"/>
  <c r="L41" i="51"/>
  <c r="K41" s="1"/>
  <c r="L40"/>
  <c r="C19" i="53"/>
  <c r="J75" i="51"/>
  <c r="J76"/>
  <c r="J105" i="56"/>
  <c r="J103" s="1"/>
  <c r="J100" s="1"/>
  <c r="J53"/>
  <c r="K40" i="54"/>
  <c r="H17" i="55"/>
  <c r="H24"/>
  <c r="H25"/>
  <c r="H32"/>
  <c r="H35"/>
  <c r="H36"/>
  <c r="H37"/>
  <c r="H38"/>
  <c r="H39"/>
  <c r="H47"/>
  <c r="H60"/>
  <c r="H61"/>
  <c r="H62"/>
  <c r="H69"/>
  <c r="H77"/>
  <c r="H87"/>
  <c r="H94"/>
  <c r="H95"/>
  <c r="H97"/>
  <c r="H98"/>
  <c r="H99"/>
  <c r="H108"/>
  <c r="H109"/>
  <c r="H110"/>
  <c r="H112"/>
  <c r="H116"/>
  <c r="H126"/>
  <c r="H127"/>
  <c r="H129"/>
  <c r="H130"/>
  <c r="H131"/>
  <c r="H132"/>
  <c r="J39" i="54"/>
  <c r="J36"/>
  <c r="J35" s="1"/>
  <c r="K35" s="1"/>
  <c r="J39" i="51"/>
  <c r="J38" s="1"/>
  <c r="K79"/>
  <c r="K49"/>
  <c r="K52"/>
  <c r="K55"/>
  <c r="L92" i="56"/>
  <c r="L91" s="1"/>
  <c r="L105"/>
  <c r="L103" s="1"/>
  <c r="M68" i="54"/>
  <c r="M67" s="1"/>
  <c r="M96" i="56"/>
  <c r="M95"/>
  <c r="M92"/>
  <c r="M88" s="1"/>
  <c r="M84"/>
  <c r="M81"/>
  <c r="M80" s="1"/>
  <c r="M63"/>
  <c r="M62" s="1"/>
  <c r="M61" s="1"/>
  <c r="M57"/>
  <c r="M56" s="1"/>
  <c r="M44"/>
  <c r="M39" s="1"/>
  <c r="I39" s="1"/>
  <c r="M33"/>
  <c r="M30"/>
  <c r="M21"/>
  <c r="M20" s="1"/>
  <c r="M14"/>
  <c r="M13" s="1"/>
  <c r="M12" s="1"/>
  <c r="M11"/>
  <c r="M10" s="1"/>
  <c r="M108"/>
  <c r="L108"/>
  <c r="L96"/>
  <c r="L95" s="1"/>
  <c r="L84"/>
  <c r="L81"/>
  <c r="L80" s="1"/>
  <c r="L70"/>
  <c r="L67" s="1"/>
  <c r="L63"/>
  <c r="L62" s="1"/>
  <c r="L61" s="1"/>
  <c r="L56"/>
  <c r="L55" s="1"/>
  <c r="L44"/>
  <c r="L39" s="1"/>
  <c r="L33"/>
  <c r="L30"/>
  <c r="L21"/>
  <c r="L20" s="1"/>
  <c r="L18" s="1"/>
  <c r="L17" s="1"/>
  <c r="L14"/>
  <c r="L11"/>
  <c r="L9" s="1"/>
  <c r="M40" i="54"/>
  <c r="M39"/>
  <c r="L39"/>
  <c r="K39" s="1"/>
  <c r="M81"/>
  <c r="M78"/>
  <c r="M77" s="1"/>
  <c r="M72"/>
  <c r="M71"/>
  <c r="M63"/>
  <c r="M59" s="1"/>
  <c r="M60"/>
  <c r="M54"/>
  <c r="M53"/>
  <c r="M51" s="1"/>
  <c r="M49"/>
  <c r="M48"/>
  <c r="M47"/>
  <c r="M43"/>
  <c r="M42" s="1"/>
  <c r="M36"/>
  <c r="M35" s="1"/>
  <c r="M33"/>
  <c r="M32" s="1"/>
  <c r="M26"/>
  <c r="M23"/>
  <c r="M22" s="1"/>
  <c r="M17"/>
  <c r="M16" s="1"/>
  <c r="M15" s="1"/>
  <c r="M14" s="1"/>
  <c r="M11"/>
  <c r="M10"/>
  <c r="M9"/>
  <c r="M8"/>
  <c r="I128" i="55"/>
  <c r="H128" s="1"/>
  <c r="I115"/>
  <c r="H115" s="1"/>
  <c r="I114"/>
  <c r="H114" s="1"/>
  <c r="I111"/>
  <c r="H111"/>
  <c r="I107"/>
  <c r="H107" s="1"/>
  <c r="I105"/>
  <c r="H105" s="1"/>
  <c r="I96"/>
  <c r="H96"/>
  <c r="I75"/>
  <c r="I74" s="1"/>
  <c r="I59"/>
  <c r="I58" s="1"/>
  <c r="I55"/>
  <c r="H55" s="1"/>
  <c r="I46"/>
  <c r="I45" s="1"/>
  <c r="I34"/>
  <c r="H34" s="1"/>
  <c r="L77" i="51"/>
  <c r="L43"/>
  <c r="K43" s="1"/>
  <c r="C15" i="20"/>
  <c r="G21" i="19"/>
  <c r="F21"/>
  <c r="F17" s="1"/>
  <c r="L51" i="51"/>
  <c r="K51" s="1"/>
  <c r="M9" i="56"/>
  <c r="I9" s="1"/>
  <c r="H46" i="55"/>
  <c r="M29" i="56"/>
  <c r="M26" s="1"/>
  <c r="L29"/>
  <c r="L26"/>
  <c r="L25" s="1"/>
  <c r="K112"/>
  <c r="I112"/>
  <c r="K111"/>
  <c r="I111"/>
  <c r="K110"/>
  <c r="K109"/>
  <c r="J108"/>
  <c r="K107"/>
  <c r="I107"/>
  <c r="K106"/>
  <c r="I106"/>
  <c r="H99"/>
  <c r="H98" s="1"/>
  <c r="H94" s="1"/>
  <c r="G99"/>
  <c r="G98" s="1"/>
  <c r="G94" s="1"/>
  <c r="K97"/>
  <c r="I97"/>
  <c r="H97"/>
  <c r="H96"/>
  <c r="J96"/>
  <c r="J95" s="1"/>
  <c r="G96"/>
  <c r="G95"/>
  <c r="K93"/>
  <c r="I93"/>
  <c r="J92"/>
  <c r="J91" s="1"/>
  <c r="J87" s="1"/>
  <c r="J86" s="1"/>
  <c r="H87"/>
  <c r="H86" s="1"/>
  <c r="G87"/>
  <c r="G86"/>
  <c r="K85"/>
  <c r="I85"/>
  <c r="I84"/>
  <c r="J84"/>
  <c r="K84" s="1"/>
  <c r="K83"/>
  <c r="I83"/>
  <c r="K82"/>
  <c r="I82"/>
  <c r="J81"/>
  <c r="K81" s="1"/>
  <c r="H75"/>
  <c r="H74"/>
  <c r="G75"/>
  <c r="G74" s="1"/>
  <c r="K73"/>
  <c r="I73"/>
  <c r="J70"/>
  <c r="J67" s="1"/>
  <c r="J65" s="1"/>
  <c r="H67"/>
  <c r="H65" s="1"/>
  <c r="G67"/>
  <c r="G65"/>
  <c r="K66"/>
  <c r="I66"/>
  <c r="K60"/>
  <c r="I60"/>
  <c r="K59"/>
  <c r="I59"/>
  <c r="K58"/>
  <c r="I58"/>
  <c r="J57"/>
  <c r="J56" s="1"/>
  <c r="H56"/>
  <c r="H55" s="1"/>
  <c r="H113" s="1"/>
  <c r="G56"/>
  <c r="G55"/>
  <c r="K52"/>
  <c r="K45"/>
  <c r="I45"/>
  <c r="J44"/>
  <c r="K44" s="1"/>
  <c r="J39"/>
  <c r="I44"/>
  <c r="G39"/>
  <c r="K38"/>
  <c r="I38"/>
  <c r="K37"/>
  <c r="I37"/>
  <c r="K36"/>
  <c r="I36"/>
  <c r="K35"/>
  <c r="I35"/>
  <c r="K34"/>
  <c r="I34"/>
  <c r="I33"/>
  <c r="J33"/>
  <c r="K33"/>
  <c r="K32"/>
  <c r="I32"/>
  <c r="K31"/>
  <c r="I31"/>
  <c r="J30"/>
  <c r="I30"/>
  <c r="H25"/>
  <c r="G25"/>
  <c r="K24"/>
  <c r="K23"/>
  <c r="J21"/>
  <c r="K21" s="1"/>
  <c r="I17"/>
  <c r="H17"/>
  <c r="H7"/>
  <c r="K16"/>
  <c r="I16"/>
  <c r="K15"/>
  <c r="I15"/>
  <c r="J14"/>
  <c r="K14" s="1"/>
  <c r="I14"/>
  <c r="J11"/>
  <c r="J9" s="1"/>
  <c r="I11"/>
  <c r="G11"/>
  <c r="G9" s="1"/>
  <c r="G8" s="1"/>
  <c r="G7" s="1"/>
  <c r="H9"/>
  <c r="L60" i="51"/>
  <c r="L76"/>
  <c r="L75" s="1"/>
  <c r="N35" i="54"/>
  <c r="L36"/>
  <c r="L35"/>
  <c r="L35" i="51"/>
  <c r="L34"/>
  <c r="L74"/>
  <c r="L39"/>
  <c r="J29" i="56"/>
  <c r="K29" s="1"/>
  <c r="J26"/>
  <c r="J25" s="1"/>
  <c r="K30"/>
  <c r="J80"/>
  <c r="J79" s="1"/>
  <c r="J75" s="1"/>
  <c r="J74" s="1"/>
  <c r="K92"/>
  <c r="I96"/>
  <c r="H95"/>
  <c r="I57"/>
  <c r="I81"/>
  <c r="I29"/>
  <c r="I95"/>
  <c r="K26"/>
  <c r="D11" i="52"/>
  <c r="L59" i="51"/>
  <c r="F10" i="18"/>
  <c r="L42" i="51"/>
  <c r="K42" s="1"/>
  <c r="L38"/>
  <c r="L37" s="1"/>
  <c r="L78"/>
  <c r="K78" s="1"/>
  <c r="C15" i="30"/>
  <c r="L49" i="54"/>
  <c r="L48" s="1"/>
  <c r="L47" s="1"/>
  <c r="L54" i="51"/>
  <c r="L53" s="1"/>
  <c r="K37" i="54"/>
  <c r="L60"/>
  <c r="L66" i="51"/>
  <c r="L64" s="1"/>
  <c r="F20" i="18"/>
  <c r="K36" i="51"/>
  <c r="K61"/>
  <c r="C19" i="52"/>
  <c r="K81" i="51"/>
  <c r="J63" i="54"/>
  <c r="K72" i="51"/>
  <c r="J66"/>
  <c r="G24" i="19"/>
  <c r="G17" s="1"/>
  <c r="F24"/>
  <c r="D24"/>
  <c r="F23" i="18"/>
  <c r="D23"/>
  <c r="D17" i="52"/>
  <c r="D16"/>
  <c r="D15"/>
  <c r="D14"/>
  <c r="D13"/>
  <c r="D12"/>
  <c r="D9"/>
  <c r="K85" i="54"/>
  <c r="K84"/>
  <c r="K83"/>
  <c r="K82"/>
  <c r="K80"/>
  <c r="K79"/>
  <c r="K73"/>
  <c r="K69"/>
  <c r="K64"/>
  <c r="K62"/>
  <c r="K61"/>
  <c r="K55"/>
  <c r="K52"/>
  <c r="K46"/>
  <c r="K45"/>
  <c r="K44"/>
  <c r="K38"/>
  <c r="K34"/>
  <c r="K31"/>
  <c r="K30"/>
  <c r="K29"/>
  <c r="K28"/>
  <c r="K27"/>
  <c r="K25"/>
  <c r="K24"/>
  <c r="K19"/>
  <c r="K18"/>
  <c r="K13"/>
  <c r="K12"/>
  <c r="L81"/>
  <c r="C51" i="30" s="1"/>
  <c r="J81" i="54"/>
  <c r="J78"/>
  <c r="J77"/>
  <c r="J76"/>
  <c r="J74" s="1"/>
  <c r="J72"/>
  <c r="J71" s="1"/>
  <c r="J68"/>
  <c r="J67" s="1"/>
  <c r="J60"/>
  <c r="J59" s="1"/>
  <c r="J54"/>
  <c r="J43"/>
  <c r="J33"/>
  <c r="J32"/>
  <c r="J26"/>
  <c r="J23"/>
  <c r="J17"/>
  <c r="J16" s="1"/>
  <c r="J11"/>
  <c r="J10"/>
  <c r="J9" s="1"/>
  <c r="J8" s="1"/>
  <c r="K99" i="51"/>
  <c r="K98"/>
  <c r="K97"/>
  <c r="K96"/>
  <c r="K94"/>
  <c r="K93"/>
  <c r="K87"/>
  <c r="K83"/>
  <c r="K80"/>
  <c r="K70"/>
  <c r="K68"/>
  <c r="K67"/>
  <c r="K48"/>
  <c r="K47"/>
  <c r="K40"/>
  <c r="K32"/>
  <c r="K31"/>
  <c r="K30"/>
  <c r="K29"/>
  <c r="K28"/>
  <c r="K26"/>
  <c r="K25"/>
  <c r="K20"/>
  <c r="K19"/>
  <c r="K14"/>
  <c r="K13"/>
  <c r="J95"/>
  <c r="L95"/>
  <c r="C53" i="20"/>
  <c r="J92" i="51"/>
  <c r="J91" s="1"/>
  <c r="J86"/>
  <c r="J85" s="1"/>
  <c r="J82"/>
  <c r="J78"/>
  <c r="J69"/>
  <c r="J59"/>
  <c r="J46"/>
  <c r="J34"/>
  <c r="J27"/>
  <c r="J24"/>
  <c r="J23" s="1"/>
  <c r="J22" s="1"/>
  <c r="J21" s="1"/>
  <c r="J18"/>
  <c r="J12"/>
  <c r="J11"/>
  <c r="J10" s="1"/>
  <c r="J9" s="1"/>
  <c r="G28" i="19"/>
  <c r="G27" s="1"/>
  <c r="E33"/>
  <c r="E32"/>
  <c r="E31"/>
  <c r="E30"/>
  <c r="E29"/>
  <c r="E26"/>
  <c r="E25"/>
  <c r="E20"/>
  <c r="E19"/>
  <c r="E18"/>
  <c r="E16"/>
  <c r="E15"/>
  <c r="E14"/>
  <c r="E13"/>
  <c r="E11"/>
  <c r="E9"/>
  <c r="E8"/>
  <c r="D28"/>
  <c r="D27" s="1"/>
  <c r="D12"/>
  <c r="D7" s="1"/>
  <c r="D10"/>
  <c r="E32" i="18"/>
  <c r="E31"/>
  <c r="E30"/>
  <c r="E29"/>
  <c r="E28"/>
  <c r="E24"/>
  <c r="E21"/>
  <c r="E19"/>
  <c r="E18"/>
  <c r="E15"/>
  <c r="E14"/>
  <c r="E13"/>
  <c r="E11"/>
  <c r="E9"/>
  <c r="E8"/>
  <c r="D27"/>
  <c r="D26" s="1"/>
  <c r="D25" s="1"/>
  <c r="D17"/>
  <c r="D12"/>
  <c r="D10"/>
  <c r="J75" i="54"/>
  <c r="J33" i="51"/>
  <c r="K34"/>
  <c r="J58"/>
  <c r="J57" s="1"/>
  <c r="J56" s="1"/>
  <c r="K59"/>
  <c r="K81" i="54"/>
  <c r="J53"/>
  <c r="J51" s="1"/>
  <c r="K51" s="1"/>
  <c r="J42"/>
  <c r="J41" s="1"/>
  <c r="J22"/>
  <c r="J65" i="51"/>
  <c r="J45"/>
  <c r="J17"/>
  <c r="J16" s="1"/>
  <c r="J15" s="1"/>
  <c r="K15" s="1"/>
  <c r="K95"/>
  <c r="K39"/>
  <c r="I80"/>
  <c r="I79"/>
  <c r="I78"/>
  <c r="I52" i="54"/>
  <c r="F17" i="18"/>
  <c r="E17" s="1"/>
  <c r="J21" i="54"/>
  <c r="J20" s="1"/>
  <c r="J74" i="51"/>
  <c r="J73" s="1"/>
  <c r="J64"/>
  <c r="J63" s="1"/>
  <c r="J62" s="1"/>
  <c r="J44"/>
  <c r="L78" i="54"/>
  <c r="L77" s="1"/>
  <c r="L72"/>
  <c r="L68"/>
  <c r="L63"/>
  <c r="K63" s="1"/>
  <c r="L54"/>
  <c r="L43"/>
  <c r="L33"/>
  <c r="K33" s="1"/>
  <c r="L26"/>
  <c r="K26" s="1"/>
  <c r="L23"/>
  <c r="K23"/>
  <c r="L17"/>
  <c r="L11"/>
  <c r="K11"/>
  <c r="L10"/>
  <c r="K10" s="1"/>
  <c r="I85"/>
  <c r="I84"/>
  <c r="I80"/>
  <c r="I79"/>
  <c r="H75"/>
  <c r="H74" s="1"/>
  <c r="G75"/>
  <c r="G74"/>
  <c r="H73"/>
  <c r="I73" s="1"/>
  <c r="G72"/>
  <c r="G71"/>
  <c r="G70" s="1"/>
  <c r="I69"/>
  <c r="H66"/>
  <c r="H65"/>
  <c r="G66"/>
  <c r="G65" s="1"/>
  <c r="I64"/>
  <c r="I63"/>
  <c r="I62"/>
  <c r="I61"/>
  <c r="I60"/>
  <c r="H57"/>
  <c r="H56"/>
  <c r="G57"/>
  <c r="G56"/>
  <c r="I55"/>
  <c r="I54"/>
  <c r="H53"/>
  <c r="H51"/>
  <c r="G53"/>
  <c r="G51" s="1"/>
  <c r="I46"/>
  <c r="I45"/>
  <c r="I44"/>
  <c r="I43"/>
  <c r="H42"/>
  <c r="H41"/>
  <c r="G42"/>
  <c r="G41" s="1"/>
  <c r="I34"/>
  <c r="G32"/>
  <c r="I31"/>
  <c r="I30"/>
  <c r="I29"/>
  <c r="I28"/>
  <c r="I27"/>
  <c r="I26"/>
  <c r="I25"/>
  <c r="I24"/>
  <c r="H20"/>
  <c r="G20"/>
  <c r="I14"/>
  <c r="H14"/>
  <c r="H7"/>
  <c r="I13"/>
  <c r="I12"/>
  <c r="I11"/>
  <c r="I10"/>
  <c r="G10"/>
  <c r="G9" s="1"/>
  <c r="G8" s="1"/>
  <c r="G7" s="1"/>
  <c r="H9"/>
  <c r="I9" s="1"/>
  <c r="C54" i="20"/>
  <c r="L92" i="51"/>
  <c r="K92" s="1"/>
  <c r="L86"/>
  <c r="L85" s="1"/>
  <c r="L82"/>
  <c r="I82" s="1"/>
  <c r="L69"/>
  <c r="K69"/>
  <c r="L46"/>
  <c r="K46" s="1"/>
  <c r="I19" i="53"/>
  <c r="H19"/>
  <c r="H18"/>
  <c r="H17"/>
  <c r="J15"/>
  <c r="J14"/>
  <c r="H19" i="52"/>
  <c r="G19"/>
  <c r="G18"/>
  <c r="G17"/>
  <c r="I15"/>
  <c r="I14"/>
  <c r="I16" s="1"/>
  <c r="J16" i="53"/>
  <c r="K78" i="54"/>
  <c r="L71"/>
  <c r="K72"/>
  <c r="K86" i="51"/>
  <c r="K66"/>
  <c r="I33" i="54"/>
  <c r="L67"/>
  <c r="K68"/>
  <c r="L59"/>
  <c r="K60"/>
  <c r="L53"/>
  <c r="C27" i="30"/>
  <c r="K54" i="54"/>
  <c r="L42"/>
  <c r="K42" s="1"/>
  <c r="K43"/>
  <c r="L32"/>
  <c r="L16"/>
  <c r="L15" s="1"/>
  <c r="K17"/>
  <c r="I68"/>
  <c r="I23"/>
  <c r="I78"/>
  <c r="L33" i="51"/>
  <c r="L24"/>
  <c r="L27"/>
  <c r="K27" s="1"/>
  <c r="L18"/>
  <c r="I15"/>
  <c r="H15"/>
  <c r="I99"/>
  <c r="I98"/>
  <c r="I94"/>
  <c r="I93"/>
  <c r="I92"/>
  <c r="H89"/>
  <c r="H88" s="1"/>
  <c r="H84" s="1"/>
  <c r="G89"/>
  <c r="G88"/>
  <c r="H87"/>
  <c r="I87"/>
  <c r="G86"/>
  <c r="G85"/>
  <c r="I83"/>
  <c r="G74"/>
  <c r="G73"/>
  <c r="H74"/>
  <c r="H73"/>
  <c r="I70"/>
  <c r="I69"/>
  <c r="I68"/>
  <c r="I67"/>
  <c r="I66"/>
  <c r="H63"/>
  <c r="G63"/>
  <c r="I61"/>
  <c r="G58"/>
  <c r="G56" s="1"/>
  <c r="I49"/>
  <c r="I48"/>
  <c r="I47"/>
  <c r="I46"/>
  <c r="G45"/>
  <c r="G44"/>
  <c r="H45"/>
  <c r="H44" s="1"/>
  <c r="H100" s="1"/>
  <c r="H102" s="1"/>
  <c r="I36"/>
  <c r="G33"/>
  <c r="I32"/>
  <c r="I31"/>
  <c r="I30"/>
  <c r="I29"/>
  <c r="I28"/>
  <c r="I26"/>
  <c r="I25"/>
  <c r="H21"/>
  <c r="G21"/>
  <c r="I14"/>
  <c r="I13"/>
  <c r="L12"/>
  <c r="L11"/>
  <c r="L10" s="1"/>
  <c r="G11"/>
  <c r="G10" s="1"/>
  <c r="G9" s="1"/>
  <c r="G8" s="1"/>
  <c r="G100" s="1"/>
  <c r="H10"/>
  <c r="I53" i="54"/>
  <c r="C47" i="30"/>
  <c r="I59" i="51"/>
  <c r="L66" i="54"/>
  <c r="L58"/>
  <c r="L57" s="1"/>
  <c r="L51"/>
  <c r="K53"/>
  <c r="K77" i="51"/>
  <c r="K65"/>
  <c r="K33"/>
  <c r="I24"/>
  <c r="K24"/>
  <c r="L17"/>
  <c r="K18"/>
  <c r="I11"/>
  <c r="K11"/>
  <c r="I12"/>
  <c r="K12"/>
  <c r="I34"/>
  <c r="I65"/>
  <c r="H86"/>
  <c r="H85"/>
  <c r="L23"/>
  <c r="K23" s="1"/>
  <c r="I33"/>
  <c r="L58"/>
  <c r="L57" s="1"/>
  <c r="H8"/>
  <c r="L91"/>
  <c r="G84"/>
  <c r="I8" i="54"/>
  <c r="K74" i="51"/>
  <c r="K58"/>
  <c r="K57"/>
  <c r="K56" s="1"/>
  <c r="I86"/>
  <c r="L90"/>
  <c r="L65" i="54"/>
  <c r="C24" i="30"/>
  <c r="L73" i="51"/>
  <c r="L16"/>
  <c r="K17"/>
  <c r="H58"/>
  <c r="H56" s="1"/>
  <c r="I23"/>
  <c r="I91"/>
  <c r="I77"/>
  <c r="L15"/>
  <c r="I58"/>
  <c r="I74"/>
  <c r="I9"/>
  <c r="C20" i="30"/>
  <c r="C18" s="1"/>
  <c r="H12" i="19"/>
  <c r="H7" s="1"/>
  <c r="H6" s="1"/>
  <c r="H10"/>
  <c r="H17"/>
  <c r="H28"/>
  <c r="H27" s="1"/>
  <c r="H34" s="1"/>
  <c r="G10"/>
  <c r="G12"/>
  <c r="G7" s="1"/>
  <c r="C19" i="30"/>
  <c r="G12" i="18"/>
  <c r="F12"/>
  <c r="E12" s="1"/>
  <c r="F12" i="19"/>
  <c r="F10"/>
  <c r="F28"/>
  <c r="F27" s="1"/>
  <c r="E28"/>
  <c r="G7" i="18"/>
  <c r="G6" s="1"/>
  <c r="G33" s="1"/>
  <c r="G10"/>
  <c r="G16"/>
  <c r="G27"/>
  <c r="G26" s="1"/>
  <c r="E10"/>
  <c r="F16"/>
  <c r="F27"/>
  <c r="E27" s="1"/>
  <c r="F7"/>
  <c r="F6" s="1"/>
  <c r="C21" i="20"/>
  <c r="C20" s="1"/>
  <c r="D19" i="52"/>
  <c r="F26" i="18" l="1"/>
  <c r="F25" s="1"/>
  <c r="E10" i="52"/>
  <c r="D10" s="1"/>
  <c r="K18" i="56"/>
  <c r="I105"/>
  <c r="M103"/>
  <c r="I92"/>
  <c r="M91"/>
  <c r="M67"/>
  <c r="I8"/>
  <c r="K108"/>
  <c r="K39"/>
  <c r="J99"/>
  <c r="J98"/>
  <c r="J94" s="1"/>
  <c r="K105"/>
  <c r="K70"/>
  <c r="K46"/>
  <c r="J20"/>
  <c r="K20" s="1"/>
  <c r="K11"/>
  <c r="I124" i="55"/>
  <c r="I92"/>
  <c r="H75"/>
  <c r="I57"/>
  <c r="H58"/>
  <c r="H59"/>
  <c r="C62" i="30"/>
  <c r="D17" i="19"/>
  <c r="D6" s="1"/>
  <c r="D34" s="1"/>
  <c r="E24"/>
  <c r="E12"/>
  <c r="E25" i="18"/>
  <c r="D7"/>
  <c r="E23"/>
  <c r="G6" i="19"/>
  <c r="G34" s="1"/>
  <c r="E21"/>
  <c r="F7"/>
  <c r="E7" s="1"/>
  <c r="M48" i="56"/>
  <c r="M47" s="1"/>
  <c r="M46"/>
  <c r="K51"/>
  <c r="I21" i="55"/>
  <c r="H23"/>
  <c r="I14"/>
  <c r="H15"/>
  <c r="H16"/>
  <c r="I57" i="51"/>
  <c r="L56"/>
  <c r="J70" i="54"/>
  <c r="K71"/>
  <c r="K9" i="56"/>
  <c r="I22" i="54"/>
  <c r="M21"/>
  <c r="M41"/>
  <c r="I41" s="1"/>
  <c r="I42"/>
  <c r="I51"/>
  <c r="L65" i="56"/>
  <c r="K65" s="1"/>
  <c r="K67"/>
  <c r="I80"/>
  <c r="M76"/>
  <c r="M79"/>
  <c r="L87"/>
  <c r="K91"/>
  <c r="I84" i="55"/>
  <c r="H85"/>
  <c r="I10" i="51"/>
  <c r="K10"/>
  <c r="K85"/>
  <c r="C49" i="20"/>
  <c r="I85" i="51"/>
  <c r="E27" i="19"/>
  <c r="J90" i="51"/>
  <c r="K91"/>
  <c r="J15" i="54"/>
  <c r="J14" s="1"/>
  <c r="K16"/>
  <c r="K67"/>
  <c r="J66"/>
  <c r="K56" i="56"/>
  <c r="J55"/>
  <c r="M25"/>
  <c r="I26"/>
  <c r="M58" i="54"/>
  <c r="I59"/>
  <c r="K95" i="56"/>
  <c r="M55"/>
  <c r="I55" s="1"/>
  <c r="I56"/>
  <c r="L100"/>
  <c r="K103"/>
  <c r="I29" i="55"/>
  <c r="H30"/>
  <c r="G86" i="54"/>
  <c r="J58"/>
  <c r="K59"/>
  <c r="K64" i="51"/>
  <c r="L63"/>
  <c r="I64"/>
  <c r="H45" i="55"/>
  <c r="I44"/>
  <c r="H74"/>
  <c r="I72"/>
  <c r="I73"/>
  <c r="I32" i="54"/>
  <c r="D7" i="30"/>
  <c r="M76" i="54"/>
  <c r="I77"/>
  <c r="M19" i="56"/>
  <c r="M18"/>
  <c r="M17" s="1"/>
  <c r="M66" i="54"/>
  <c r="I67"/>
  <c r="J37" i="51"/>
  <c r="J8" s="1"/>
  <c r="K38"/>
  <c r="K73"/>
  <c r="K37"/>
  <c r="G113" i="56"/>
  <c r="K77" i="54"/>
  <c r="L76"/>
  <c r="F6" i="19"/>
  <c r="L56" i="54"/>
  <c r="K15"/>
  <c r="L14"/>
  <c r="L50" i="51"/>
  <c r="K50" s="1"/>
  <c r="K53"/>
  <c r="L79" i="56"/>
  <c r="K80"/>
  <c r="L78"/>
  <c r="L77" s="1"/>
  <c r="L76" s="1"/>
  <c r="I51" i="55"/>
  <c r="H52"/>
  <c r="K90" i="51"/>
  <c r="K16"/>
  <c r="J7" i="54"/>
  <c r="K25" i="56"/>
  <c r="K55"/>
  <c r="K96"/>
  <c r="I67" i="55"/>
  <c r="L104" i="56"/>
  <c r="J18"/>
  <c r="H56" i="55"/>
  <c r="I104"/>
  <c r="K54" i="51"/>
  <c r="M43" i="56"/>
  <c r="M42" s="1"/>
  <c r="M41" s="1"/>
  <c r="M40" s="1"/>
  <c r="M77"/>
  <c r="E7" i="18"/>
  <c r="E10" i="19"/>
  <c r="I90" i="51"/>
  <c r="L89"/>
  <c r="L22"/>
  <c r="L45"/>
  <c r="I27"/>
  <c r="H72" i="54"/>
  <c r="L22"/>
  <c r="L9"/>
  <c r="K32"/>
  <c r="K82" i="51"/>
  <c r="D16" i="18"/>
  <c r="E16" s="1"/>
  <c r="K57" i="56"/>
  <c r="L41" i="54"/>
  <c r="K41" s="1"/>
  <c r="H31" i="55"/>
  <c r="H86"/>
  <c r="I73" i="51"/>
  <c r="L88"/>
  <c r="L84" s="1"/>
  <c r="H54" i="55"/>
  <c r="F33" i="18" l="1"/>
  <c r="E26"/>
  <c r="M100" i="56"/>
  <c r="I103"/>
  <c r="M102"/>
  <c r="M101" s="1"/>
  <c r="M98" s="1"/>
  <c r="M90"/>
  <c r="I91"/>
  <c r="M87"/>
  <c r="M65"/>
  <c r="I65" s="1"/>
  <c r="I67"/>
  <c r="H57" i="55"/>
  <c r="I123"/>
  <c r="H124"/>
  <c r="I91"/>
  <c r="H92"/>
  <c r="E17" i="19"/>
  <c r="I22" i="55"/>
  <c r="H22" s="1"/>
  <c r="H21"/>
  <c r="I19"/>
  <c r="I20"/>
  <c r="H20" s="1"/>
  <c r="H14"/>
  <c r="I13"/>
  <c r="I84" i="51"/>
  <c r="J100"/>
  <c r="I66" i="55"/>
  <c r="H67"/>
  <c r="L74" i="54"/>
  <c r="L75"/>
  <c r="K75" s="1"/>
  <c r="K76"/>
  <c r="H44" i="55"/>
  <c r="I43"/>
  <c r="K9" i="54"/>
  <c r="L8"/>
  <c r="K45" i="51"/>
  <c r="L44"/>
  <c r="I45"/>
  <c r="H104" i="55"/>
  <c r="I103"/>
  <c r="F34" i="19"/>
  <c r="E34" s="1"/>
  <c r="E6"/>
  <c r="H29" i="55"/>
  <c r="I28"/>
  <c r="I25" i="56"/>
  <c r="J88" i="51"/>
  <c r="J84" s="1"/>
  <c r="K84" s="1"/>
  <c r="J89"/>
  <c r="H84" i="55"/>
  <c r="I83"/>
  <c r="I56" i="51"/>
  <c r="I88"/>
  <c r="K22" i="54"/>
  <c r="L21"/>
  <c r="L75" i="56"/>
  <c r="K79"/>
  <c r="I66" i="54"/>
  <c r="M65"/>
  <c r="I65" s="1"/>
  <c r="M74"/>
  <c r="M75"/>
  <c r="I75" s="1"/>
  <c r="I76"/>
  <c r="H72" i="55"/>
  <c r="I71"/>
  <c r="J65" i="54"/>
  <c r="K65" s="1"/>
  <c r="K66"/>
  <c r="M75" i="56"/>
  <c r="I79"/>
  <c r="I22" i="51"/>
  <c r="L21"/>
  <c r="K22"/>
  <c r="I72" i="54"/>
  <c r="H71"/>
  <c r="I89" i="51"/>
  <c r="K89"/>
  <c r="J17" i="56"/>
  <c r="K17" s="1"/>
  <c r="I50" i="55"/>
  <c r="H51"/>
  <c r="K14" i="54"/>
  <c r="L62" i="51"/>
  <c r="K63"/>
  <c r="I63"/>
  <c r="J57" i="54"/>
  <c r="K58"/>
  <c r="L99" i="56"/>
  <c r="L98"/>
  <c r="M57" i="54"/>
  <c r="I58"/>
  <c r="L86" i="56"/>
  <c r="K86" s="1"/>
  <c r="K87"/>
  <c r="M20" i="54"/>
  <c r="I21"/>
  <c r="D6" i="18"/>
  <c r="M99" i="56" l="1"/>
  <c r="I99" s="1"/>
  <c r="I100"/>
  <c r="I98"/>
  <c r="M94"/>
  <c r="I94" s="1"/>
  <c r="M86"/>
  <c r="I86" s="1"/>
  <c r="I87"/>
  <c r="H123" i="55"/>
  <c r="I122"/>
  <c r="I90"/>
  <c r="H91"/>
  <c r="H19"/>
  <c r="I18"/>
  <c r="H18" s="1"/>
  <c r="I12"/>
  <c r="H13"/>
  <c r="D33" i="18"/>
  <c r="E33" s="1"/>
  <c r="E6"/>
  <c r="C7" i="20"/>
  <c r="C64" s="1"/>
  <c r="I21" i="51"/>
  <c r="K21"/>
  <c r="L8"/>
  <c r="K75" i="56"/>
  <c r="L74"/>
  <c r="K98"/>
  <c r="L94"/>
  <c r="K94" s="1"/>
  <c r="J56" i="54"/>
  <c r="K57"/>
  <c r="M74" i="56"/>
  <c r="I74" s="1"/>
  <c r="I75"/>
  <c r="H83" i="55"/>
  <c r="I82"/>
  <c r="H28"/>
  <c r="I27"/>
  <c r="H103"/>
  <c r="I102"/>
  <c r="K44" i="51"/>
  <c r="I44"/>
  <c r="H43" i="55"/>
  <c r="I42"/>
  <c r="I65"/>
  <c r="H66"/>
  <c r="K88" i="51"/>
  <c r="L20" i="54"/>
  <c r="K21"/>
  <c r="I7" i="56"/>
  <c r="I62" i="51"/>
  <c r="K62"/>
  <c r="I49" i="55"/>
  <c r="H50"/>
  <c r="I20" i="54"/>
  <c r="M7"/>
  <c r="M56"/>
  <c r="I57"/>
  <c r="H71" i="55"/>
  <c r="I70"/>
  <c r="H70" s="1"/>
  <c r="I74" i="54"/>
  <c r="M70"/>
  <c r="H70"/>
  <c r="H86" s="1"/>
  <c r="H88" s="1"/>
  <c r="I71"/>
  <c r="K8"/>
  <c r="L70"/>
  <c r="K74"/>
  <c r="I121" i="55" l="1"/>
  <c r="H122"/>
  <c r="I89"/>
  <c r="H90"/>
  <c r="I11"/>
  <c r="H12"/>
  <c r="I56" i="54"/>
  <c r="D62" i="30"/>
  <c r="C10"/>
  <c r="K20" i="54"/>
  <c r="I64" i="55"/>
  <c r="H65"/>
  <c r="H27"/>
  <c r="I26"/>
  <c r="L100" i="51"/>
  <c r="K8"/>
  <c r="I8"/>
  <c r="L7" i="54"/>
  <c r="I70"/>
  <c r="I41" i="55"/>
  <c r="H42"/>
  <c r="H49"/>
  <c r="I48"/>
  <c r="J86" i="54"/>
  <c r="K56"/>
  <c r="K70"/>
  <c r="I7"/>
  <c r="M86"/>
  <c r="I86" s="1"/>
  <c r="H102" i="55"/>
  <c r="I101"/>
  <c r="H82"/>
  <c r="I81"/>
  <c r="K74" i="56"/>
  <c r="H48" i="55" l="1"/>
  <c r="I120"/>
  <c r="H121"/>
  <c r="H89"/>
  <c r="I88"/>
  <c r="H88" s="1"/>
  <c r="I113" i="56"/>
  <c r="I10" i="55"/>
  <c r="H10" s="1"/>
  <c r="H11"/>
  <c r="I100" i="51"/>
  <c r="K100"/>
  <c r="H64" i="55"/>
  <c r="I63"/>
  <c r="H63" s="1"/>
  <c r="V94" i="56"/>
  <c r="H101" i="55"/>
  <c r="I100"/>
  <c r="I40"/>
  <c r="H40" s="1"/>
  <c r="H41"/>
  <c r="I80"/>
  <c r="I78"/>
  <c r="H78" s="1"/>
  <c r="H81"/>
  <c r="L86" i="54"/>
  <c r="K7"/>
  <c r="H26" i="55"/>
  <c r="H133" l="1"/>
  <c r="I119"/>
  <c r="H120"/>
  <c r="I113"/>
  <c r="H113" s="1"/>
  <c r="K86" i="54"/>
  <c r="L88"/>
  <c r="H80" i="55"/>
  <c r="I79"/>
  <c r="H79" s="1"/>
  <c r="H100"/>
  <c r="I117" l="1"/>
  <c r="H117" s="1"/>
  <c r="I118"/>
  <c r="H118" s="1"/>
  <c r="H119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<sst xmlns="http://schemas.openxmlformats.org/spreadsheetml/2006/main" count="2594" uniqueCount="518">
  <si>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</si>
  <si>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</si>
  <si>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</si>
  <si>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</si>
  <si>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</si>
  <si>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</si>
  <si>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</si>
  <si>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</si>
  <si>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</si>
  <si>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</si>
  <si>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</si>
  <si>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</si>
  <si>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</si>
  <si>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</si>
  <si>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</si>
  <si>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</si>
  <si>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</si>
  <si>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</si>
  <si>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</si>
  <si>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</si>
  <si>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</si>
  <si>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</si>
  <si>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</si>
  <si>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</si>
  <si>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</si>
  <si>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</si>
  <si>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</si>
  <si>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</si>
  <si>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</si>
  <si>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</si>
  <si>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</si>
  <si>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</si>
  <si>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</si>
  <si>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</si>
  <si>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</si>
  <si>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</si>
  <si>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</si>
  <si>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</si>
  <si>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</si>
  <si>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</si>
  <si>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</si>
  <si>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</si>
  <si>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</si>
  <si>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</si>
  <si>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</si>
  <si>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</si>
  <si>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</si>
  <si>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</si>
  <si>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</si>
  <si>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</si>
  <si>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</si>
  <si>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</si>
  <si>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</si>
  <si>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</si>
  <si>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</si>
  <si>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</si>
  <si>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</si>
  <si>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</si>
  <si>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</si>
  <si>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</si>
  <si>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</si>
  <si>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</si>
  <si>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</si>
  <si>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</si>
  <si>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</si>
  <si>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</si>
  <si>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</si>
  <si>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</si>
  <si>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</si>
  <si>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</si>
  <si>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</si>
  <si>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</si>
  <si>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</si>
  <si>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</si>
  <si>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</si>
  <si>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</si>
  <si>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</si>
  <si>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</si>
  <si>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</si>
  <si>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</si>
  <si>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</si>
  <si>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</si>
  <si>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</si>
  <si>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</si>
  <si>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</si>
  <si>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</si>
  <si>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</si>
  <si>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</si>
  <si>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</si>
  <si>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</si>
  <si>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</si>
  <si>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</si>
  <si>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</si>
  <si>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</si>
  <si>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</si>
  <si>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</si>
  <si>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</si>
  <si>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</si>
  <si>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</si>
  <si>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</si>
  <si>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</si>
  <si>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</si>
  <si>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</si>
  <si>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</si>
  <si>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</si>
  <si>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</si>
  <si>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</si>
  <si>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</si>
  <si>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</si>
  <si>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</si>
  <si>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</si>
  <si>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</si>
  <si>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</si>
  <si>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</si>
  <si>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</si>
  <si>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</si>
  <si>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</si>
  <si>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</si>
  <si>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</si>
  <si>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</si>
  <si>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</si>
  <si>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</si>
  <si>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</si>
  <si>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</si>
  <si>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</si>
  <si>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</si>
  <si>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</si>
  <si>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</si>
  <si>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</si>
  <si>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</si>
  <si>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</si>
  <si>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</si>
  <si>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</si>
  <si>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</si>
  <si>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</si>
  <si>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</si>
  <si>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</si>
  <si>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</si>
  <si>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</si>
  <si>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</si>
  <si>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</si>
  <si>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</si>
  <si>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</si>
  <si>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</si>
  <si>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</si>
  <si>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</si>
  <si>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</si>
  <si>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</si>
  <si>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</si>
  <si>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</si>
  <si>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</si>
  <si>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</si>
  <si>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</si>
  <si>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</si>
  <si>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</si>
  <si>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</si>
  <si>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</si>
  <si>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</si>
  <si>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</si>
  <si>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</si>
  <si>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</si>
  <si>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</si>
  <si>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</si>
  <si>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</si>
  <si>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</si>
  <si>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</si>
  <si>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</si>
  <si>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</si>
  <si>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</si>
  <si>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</si>
  <si>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</si>
  <si>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</si>
  <si>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</si>
  <si>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</si>
  <si>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</si>
  <si>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</si>
  <si>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</si>
  <si>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</si>
  <si>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</si>
  <si>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</si>
  <si>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</si>
  <si>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</si>
  <si>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</si>
  <si>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</si>
  <si>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</si>
  <si>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</si>
  <si>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</si>
  <si>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</si>
  <si>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</si>
  <si>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</si>
  <si>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</si>
  <si>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</si>
  <si>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</si>
  <si>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</si>
  <si>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</si>
  <si>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</si>
  <si>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</si>
  <si>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</si>
  <si>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</si>
  <si>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</si>
  <si>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</si>
  <si>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9999</t>
  </si>
  <si>
    <t xml:space="preserve">  01 05 02 01 10 0000 510</t>
  </si>
  <si>
    <t xml:space="preserve">  01 05 02 01 10 0000 610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</si>
  <si>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</si>
  <si>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</si>
  <si>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</si>
  <si>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</si>
  <si>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</si>
  <si>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</si>
  <si>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</si>
  <si>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</si>
  <si>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</si>
  <si>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</si>
  <si>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</si>
  <si>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</si>
  <si>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</si>
  <si>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</si>
  <si>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</si>
  <si>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</si>
  <si>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</si>
  <si>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1 14 03050 10 0000 440</t>
  </si>
  <si>
    <t>1 14 06025 10 0000 430</t>
  </si>
  <si>
    <t>1 15 02050 10 0000 140</t>
  </si>
  <si>
    <t xml:space="preserve">1 16 18050 10 0000 140  </t>
  </si>
  <si>
    <t>1 17 01050 10 0000 180</t>
  </si>
  <si>
    <t>1 17 05050 10 0000 180</t>
  </si>
  <si>
    <t>0406</t>
  </si>
  <si>
    <t xml:space="preserve">000 </t>
  </si>
  <si>
    <t>129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</si>
  <si>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</si>
  <si>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</si>
  <si>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</si>
  <si>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</si>
  <si>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</si>
  <si>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</si>
  <si>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</si>
  <si>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01 3 31 00000</t>
  </si>
  <si>
    <t>Итого с учетом изменений 2016 год</t>
  </si>
  <si>
    <t>01 0 08 01100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</si>
  <si>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</si>
  <si>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</si>
  <si>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</si>
  <si>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</si>
  <si>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</si>
  <si>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</si>
  <si>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</si>
  <si>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</si>
  <si>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</si>
  <si>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</si>
  <si>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</si>
  <si>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</si>
  <si>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</si>
  <si>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</si>
  <si>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</si>
  <si>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</si>
  <si>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</si>
  <si>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</si>
  <si>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</si>
  <si>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</si>
  <si>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</si>
  <si>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</si>
  <si>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</si>
  <si>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Расходы на выплаты по оплате труда работников в сфере физической культуры и спорта</t>
  </si>
  <si>
    <t>01 3 30 00110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</si>
  <si>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</si>
  <si>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</si>
  <si>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</si>
  <si>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</si>
  <si>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</si>
  <si>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</si>
  <si>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</si>
  <si>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</si>
  <si>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</si>
  <si>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</si>
  <si>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</si>
  <si>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</si>
  <si>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</si>
  <si>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1 08 04020 11 0000 110</t>
  </si>
  <si>
    <t>Прочие субсидии бюджетам сельских поселений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</si>
  <si>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</si>
  <si>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</si>
  <si>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</si>
  <si>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Изменение + -</t>
  </si>
  <si>
    <t>13</t>
  </si>
  <si>
    <t>Изменение +-</t>
  </si>
  <si>
    <t>0113</t>
  </si>
  <si>
    <t>Спорт</t>
  </si>
  <si>
    <t xml:space="preserve"> 01 3 10 00 190</t>
  </si>
  <si>
    <t>01 2 10 00190</t>
  </si>
  <si>
    <t>853</t>
  </si>
  <si>
    <t>Расходы на выплаты по оплате труда главы МО "Кокоринское сельское поселение"</t>
  </si>
  <si>
    <t>Основное мероприятие "Повышение эффективности муниципального управления муниципального образования Кокоринское сельское поселение"</t>
  </si>
  <si>
    <t>Председатель представительного органа муниципального образования Кокоринское сельское поселение</t>
  </si>
  <si>
    <t>Расходы на выплаты по оплате труда председателя муниципального образования Кокоринское сельское поселение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</si>
  <si>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</si>
  <si>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</si>
  <si>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</si>
  <si>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</si>
  <si>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</si>
  <si>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</si>
  <si>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</si>
  <si>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2021год</t>
  </si>
  <si>
    <t>Перечень главных администраторов доходов бюджета муниципального образования Кокоринское сельское поселение</t>
  </si>
  <si>
    <t>Перечень главных администраторов источников финансирования дефицита бюджета муниципального образования Кокоринское сельское поселение</t>
  </si>
  <si>
    <t>Проценты, полученные от предоставления бюджетных кредитов внутри страны за счет средств бюджетов сельских  поселений</t>
  </si>
  <si>
    <t>Прочие поступления от использования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</si>
  <si>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Средства, получаемые от передачи имущества, находящегося в собственности сельских поселений(за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</si>
  <si>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Доходы от реализации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</si>
  <si>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</si>
  <si>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</si>
  <si>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</si>
  <si>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</si>
  <si>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Средства  от распоряжения и реализации конфискованного и иного имущества, обращенного в доходы сельских поселений(в части реализации основных средств  по указанному имуществу)</t>
  </si>
  <si>
    <t>Средства  от распоряжения и реализации конфискованного и иного имущества, обращенного в доходы сельских поселений(в части реализации материальных запасов  по указанному имуществу)</t>
  </si>
  <si>
    <t>Доходы от продажи земельных участков, находящихся в собственности сельских поселений(за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</si>
  <si>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поселенийза выполнение определенных функций</t>
  </si>
  <si>
    <t>Субсидии бюджетам сельских сельских поселенийна строительство, модернизацию, ремонт и содержание автомобильных дорог общего пользования , в том числе дорог в поселениях(за исключением автомобильных дорог федерального значения)</t>
  </si>
  <si>
    <t>Субвенции  бюджетам   сельских поселений  на   выполнение передаваемых  полномочий   субъектов  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</si>
  <si>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 сельских поселений(за исключением земельных участков муниципальных бюджетных и автономных учреждений)</t>
  </si>
  <si>
    <t>Прочие доходы от компенсации затрат  бюджетов сельских  поселений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</si>
  <si>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</si>
  <si>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</si>
  <si>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сельскими поселениями</t>
  </si>
  <si>
    <t>Доходы от продажи нематериальных активов, находящихся в собственности сельских поселений</t>
  </si>
  <si>
    <t>Денежные взыскания (штрафы) за нарушение бюджетного законодательства (в части бюджетов сельских споселений)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</si>
  <si>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</si>
  <si>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</si>
  <si>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Средства самообложения граждан зачисляемые в бюджеты сельских поселений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</si>
  <si>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</si>
  <si>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</si>
  <si>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</si>
  <si>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</si>
  <si>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Межбюджетные трансферты, передаваемые бюджетам сельских поселений на реализацию дополнительных мероприятий, направленных на снижение напряженности на рынке труда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</si>
  <si>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</si>
  <si>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</si>
  <si>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</si>
  <si>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</si>
  <si>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</si>
  <si>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сельских поселений</t>
  </si>
  <si>
    <t>Средства самообложения граждан, зачисляемые в бюджеты сельских поселений</t>
  </si>
  <si>
    <t>Прочие доходы от оказания услуг (работ) получателямм средств бюджетов сельских поселений.</t>
  </si>
  <si>
    <t>113 02995 10 0000 130</t>
  </si>
  <si>
    <t>Прочие доходы от компенсации затрат бюджетов сельских поселений</t>
  </si>
  <si>
    <t>09</t>
  </si>
  <si>
    <t>Прочая закупка товаров,работ и услуг</t>
  </si>
  <si>
    <t xml:space="preserve">Прочая закупка товаров, работ и услуг </t>
  </si>
  <si>
    <t>2 19 00000 10 0000 150</t>
  </si>
  <si>
    <t>2 02 49999 10 0000 150</t>
  </si>
  <si>
    <t>2 02 04029 10 0000 150</t>
  </si>
  <si>
    <t>2 02 39999 10 0000 150</t>
  </si>
  <si>
    <t xml:space="preserve">2 02 35118 10 0000 150  </t>
  </si>
  <si>
    <t>2 02 30024 10 0000 150</t>
  </si>
  <si>
    <t>2 02 29999 10 0000 150</t>
  </si>
  <si>
    <t>2 02 20301 10 0000 150</t>
  </si>
  <si>
    <t>2 02 20298 10 0000 150</t>
  </si>
  <si>
    <t>2 02 20041 10 0000 150</t>
  </si>
  <si>
    <t xml:space="preserve"> 2 02 40000 00 0000 150</t>
  </si>
  <si>
    <t>2 02 30000 00 0000 150</t>
  </si>
  <si>
    <t>2 02 20000 00 0000 150</t>
  </si>
  <si>
    <t>2 02 10000 00 0000 150</t>
  </si>
  <si>
    <t>0314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</si>
  <si>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</si>
  <si>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</si>
  <si>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</si>
  <si>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</si>
  <si>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01 3 21 00190</t>
  </si>
  <si>
    <t>Доходы от сдачи в аренду имущества, находящегося в оперативном управлении органов управления сельских поселений созданных ими учреждений (за исключением имущества муниципальных бюджетных и автономных учреждений)</t>
  </si>
  <si>
    <t>01 13 000200</t>
  </si>
  <si>
    <t>1 17 14030 10 0000 150</t>
  </si>
  <si>
    <t xml:space="preserve">1 17 05000 00 0000 150  </t>
  </si>
  <si>
    <t>2022 год</t>
  </si>
  <si>
    <t>Культура, кинематография</t>
  </si>
  <si>
    <t>Администрация МО "Кокоринское сельское поселение"</t>
  </si>
  <si>
    <t>870</t>
  </si>
  <si>
    <t>Другие общегосударственные вопросы</t>
  </si>
  <si>
    <t>Материально – техническое обеспечение работников администрации МО "Кокоринское сельское поселение"</t>
  </si>
  <si>
    <t>Расходы на выплаты по оплате труда работников администрации МО "Кокоринское сельское поселение"</t>
  </si>
  <si>
    <t>Уплата иных платежей</t>
  </si>
  <si>
    <t>ДРУГИЕ ОБЩЕГОСУДАРСТВЕННЫЕ ВОПРОСЫ</t>
  </si>
  <si>
    <t>Резервные средства</t>
  </si>
  <si>
    <t>Резервный фонд администрации МО "Кокоринское сельское поселение"</t>
  </si>
  <si>
    <t>Другие вопросы вобластти физической культуры и спорта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</si>
  <si>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</si>
  <si>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по оплате труда заместителя председателя муниципального образования Кокоринское сельское поселение</t>
  </si>
  <si>
    <t>2</t>
  </si>
  <si>
    <t xml:space="preserve"> 2023 год 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</si>
  <si>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                    г. №            «О  бюджете
муниципального образования Кокоринское  сельское поселение
на 2021 год и на плановый период 2022 и 2023 годов»</t>
  </si>
  <si>
    <t>Ведомственная структура расходов бюджета муниципального образования Кокоринское  сельское поселение на 2021год</t>
  </si>
  <si>
    <t>99 0 01 00101</t>
  </si>
  <si>
    <t>01 1 02 00202</t>
  </si>
  <si>
    <t>01 0 Л0 00101</t>
  </si>
  <si>
    <t>01 1 02 51180</t>
  </si>
  <si>
    <t>01 2 02 00202</t>
  </si>
  <si>
    <t>01 2 02 00207</t>
  </si>
  <si>
    <t>01 2 01 00209</t>
  </si>
  <si>
    <t>01 3 01 00101</t>
  </si>
  <si>
    <t>01 3 01 00100</t>
  </si>
  <si>
    <t>01 3 02 00101</t>
  </si>
  <si>
    <t>01 3 02 00100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</si>
  <si>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                 г.              №             «О  бюджете
муниципального образования Кокоринское  сельское поселение
на 2021 год и на плановый период 2022и 2023 годов»</t>
  </si>
  <si>
    <t>Ведомственная структура расходов бюджета муниципального образования Кокоринское  сельское поселение на 2022-2023 года</t>
  </si>
  <si>
    <t>2023 год</t>
  </si>
  <si>
    <t>2022год</t>
  </si>
  <si>
    <t>99 0 03 00101</t>
  </si>
  <si>
    <t>01 0 Л0 00100</t>
  </si>
  <si>
    <t>2022 утв.</t>
  </si>
  <si>
    <t>2021 утв.</t>
  </si>
  <si>
    <t xml:space="preserve">2022 утв </t>
  </si>
  <si>
    <t>утв21</t>
  </si>
  <si>
    <t>9</t>
  </si>
  <si>
    <t>1795</t>
  </si>
  <si>
    <t>50</t>
  </si>
  <si>
    <t>211</t>
  </si>
  <si>
    <t>909,68</t>
  </si>
  <si>
    <t>786,97</t>
  </si>
  <si>
    <t>500</t>
  </si>
  <si>
    <t>8</t>
  </si>
  <si>
    <t>изменение -+</t>
  </si>
  <si>
    <t>226,04</t>
  </si>
  <si>
    <t>-104,66</t>
  </si>
  <si>
    <t>Непрограммные направления деятельности</t>
  </si>
  <si>
    <t>99 0 01 00100</t>
  </si>
  <si>
    <t>99 0 00 00000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</si>
  <si>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</si>
  <si>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</si>
  <si>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Расходы на выплаты работникам и обеспечение функций органов местного самоуправления и учреждений</t>
  </si>
  <si>
    <t>Подпрограмма "Устойчивое развитие систем жизнеобеспечения"</t>
  </si>
  <si>
    <t>01 2 02 00200</t>
  </si>
  <si>
    <t>Мероприятия по предупреждению и ликвидации последствий чрезвычайных ситуаций и стихийных бедствий</t>
  </si>
  <si>
    <t>Профилактика экстремизма и терроризма на территории муниципального образования</t>
  </si>
  <si>
    <t>01 3 00 00000</t>
  </si>
  <si>
    <t>Материально – техническое обеспечение работников в сфере культуры</t>
  </si>
  <si>
    <t>Материально – техническое обеспечение работников в сфере физической культуры и спорта</t>
  </si>
  <si>
    <t>99 0 01 00000</t>
  </si>
  <si>
    <t>Заместитель Председателя представительного органа муниципального образования Кокоринское сельское поселение</t>
  </si>
  <si>
    <t>99 0 03 00000</t>
  </si>
  <si>
    <t>99 0 03 00100</t>
  </si>
  <si>
    <t>01 0 00 00000</t>
  </si>
  <si>
    <t>Муниципальная программа "Комплексное развитие территорий МО Кокоринское сельское поселение</t>
  </si>
  <si>
    <t xml:space="preserve">Повышение эффективности деятельности Администрации муниципального образования Кокоринское сельское поселение </t>
  </si>
  <si>
    <t>01 0 Л0 00000</t>
  </si>
  <si>
    <t>Расходы на обеспечение функций заместителя Председателя представительного органа муниципального образования</t>
  </si>
  <si>
    <t>Подпрограмма  "Развитие экономического и налогового потенциала"</t>
  </si>
  <si>
    <t>01 1 00 00000</t>
  </si>
  <si>
    <t>01 1 02 00000</t>
  </si>
  <si>
    <t>Организация и проведение мероприятий в сфере финансов</t>
  </si>
  <si>
    <t>01 1 02 00200</t>
  </si>
  <si>
    <t xml:space="preserve">Материально-техническое обеспечение администрации МО Кокоринское сельское поселение </t>
  </si>
  <si>
    <t xml:space="preserve">Прочая закупка товаров,работ и услуг для обеспечения государственных (муниципальных) нужд </t>
  </si>
  <si>
    <t>01 3 01 00000</t>
  </si>
  <si>
    <t>Подпрограмма "Развитие социально-культурной сферы"</t>
  </si>
  <si>
    <t xml:space="preserve">Развитие культуры и молодежной политики </t>
  </si>
  <si>
    <t>Материально-техническое обеспечение в сфере молодежной политики</t>
  </si>
  <si>
    <t>01 2 00 00000</t>
  </si>
  <si>
    <t>01 2 01 00000</t>
  </si>
  <si>
    <t>Высшее должностное лицо</t>
  </si>
  <si>
    <t>Муниципальная программа "Комплексное развитие территорий МО Кокоринское сельское поселение"</t>
  </si>
  <si>
    <r>
      <t>Материально-техническое обеспечение администрации МО Кокоринское сельское поселение в рамках муниципальной программы "Комплексное развитие территории МО Кокоринское сельское поселение</t>
    </r>
    <r>
      <rPr>
        <b/>
        <sz val="10"/>
        <color indexed="8"/>
        <rFont val="Times New Roman"/>
        <family val="1"/>
        <charset val="204"/>
      </rPr>
      <t>"</t>
    </r>
  </si>
  <si>
    <t>Основное мероприятие "Обеспечение безопасности населения"</t>
  </si>
  <si>
    <t>Основное мероприятие культуры и молодежной политики"</t>
  </si>
  <si>
    <t>01 3 02 00000</t>
  </si>
  <si>
    <t>Основное мероприятие "Обеспечение эффективного управления муниципальными финансами"</t>
  </si>
  <si>
    <t>Основное мероприятие "Обеспечение развития благоустройства"</t>
  </si>
  <si>
    <t>Организация и проведение мероприятий в сфере благоустройства</t>
  </si>
  <si>
    <t>01 2 01 00200</t>
  </si>
  <si>
    <t>Повышения уровня благоустройства на территории МО Кокоринскок сельское поселение</t>
  </si>
  <si>
    <t>непрограммные направления деятельности</t>
  </si>
  <si>
    <t>99 001 00100</t>
  </si>
  <si>
    <t>Основное мероприятие "обеспечение развития благоустройства"</t>
  </si>
  <si>
    <t>01 2 02 00000</t>
  </si>
  <si>
    <t>Мероприятие по программе обеспечение безопасности населения</t>
  </si>
  <si>
    <t>Сельская администрация муниципального образования  Кокоринское сельское поселение</t>
  </si>
  <si>
    <t xml:space="preserve">                                                                        Сельская администрация муниципального образования Кокоринское сельское поселение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</si>
  <si>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       «О  бюджете
муниципального образования Кокоринское сельское поселение
на 2022 год и на плановый период 2023 и 2024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</si>
  <si>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      «О  бюджете
муниципального образования Кокоринское  сельское поселение
на 2022 год и на плановый период 2023 и 2024 годов»</t>
  </si>
  <si>
    <t>Объем поступлений доходов в бюджет муниципального образования Кокоринское  сельское поселение в 2022 году</t>
  </si>
  <si>
    <t xml:space="preserve"> 2022 год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</si>
  <si>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   «О  бюджете
муниципального образования Кокоринское  сельское поселение
на 2022 год и на плановый период 2023 и 2024 годов»</t>
  </si>
  <si>
    <t>Объем поступлений доходов в бюджет муниципального образования Кокоринское  сельское поселение в 2023-2024 годах</t>
  </si>
  <si>
    <t xml:space="preserve"> 2024 год </t>
  </si>
  <si>
    <t>Приложение 6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Кокоринское сельское поселение     «О  бюджете
муниципального образования Кокоринское  сельское поселение
на 2022 год и на плановый период 2023 и 2024 годов»</t>
  </si>
  <si>
    <t>Распределение
бюджетных ассигнований по разделам, подразделам классификации расходов бюджета муниципального образования Кокоринское  сельское поселение   на 2022 год</t>
  </si>
  <si>
    <t>Изменение  + -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</si>
  <si>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 сельское поселение   «О  бюджете
муниципального образования Кокоринское  сельское поселение
на 2022 год и на плановый период 2023 и 2024 годов»</t>
  </si>
  <si>
    <t>Распределение
бюджетных ассигнований по разделам, подразделам классификации расходов бюджета муниципального образования Кокоринское  сельское поселение на 2023-2024 годы</t>
  </si>
  <si>
    <t>2023год</t>
  </si>
  <si>
    <t>2024 год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</si>
  <si>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 «О  бюджете
муниципального образования Кокоринское  сельское поселение
на 2022 год и на плановый период 2023 и 2024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</si>
  <si>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Кокоринское  сельское поселение на 2022 год</t>
  </si>
  <si>
    <t>160</t>
  </si>
  <si>
    <t>660</t>
  </si>
  <si>
    <t>1295,58</t>
  </si>
  <si>
    <t>605</t>
  </si>
  <si>
    <t>1950,58</t>
  </si>
  <si>
    <t>150,28</t>
  </si>
  <si>
    <t>65,02</t>
  </si>
  <si>
    <t>215,3</t>
  </si>
  <si>
    <t>20</t>
  </si>
  <si>
    <t>107,78</t>
  </si>
  <si>
    <t>356,89</t>
  </si>
  <si>
    <t>464,67</t>
  </si>
  <si>
    <t>30</t>
  </si>
  <si>
    <t>624,96</t>
  </si>
  <si>
    <t>118,72</t>
  </si>
  <si>
    <t>3279,58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</si>
  <si>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  «О  бюджете
муниципального образования Кокоринское сельское поселение
на 2022 год и на плановый период 2023 и 2024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</si>
  <si>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Кокоринскоее сельское поселение на 2023-2024 года</t>
  </si>
  <si>
    <t>заместитель председателя представительного органа муниципального образования Кокоринское сельское поселение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</si>
  <si>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«О  бюджете
муниципального образования Кокоринское сельское поселение
на 2022 год и на плановый период 2023 и 2024 годов»</t>
  </si>
  <si>
    <t>Распределение бюджетных ассигнований на реализацию муниципальных программ на 2022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</si>
  <si>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«О  бюджете
муниципального образования Кокоринское сельское поселение
на 2022год и на плановый период 2023 и 2024годов»</t>
  </si>
  <si>
    <t>Распределение бюджетных ассигнований на реализацию муниципальных программ на 2023 - 2024 года</t>
  </si>
  <si>
    <t>2024</t>
  </si>
  <si>
    <t>4964,23</t>
  </si>
  <si>
    <t>2 02 16001 10 0000 150</t>
  </si>
  <si>
    <t>2 02 16002 10 0000 150</t>
  </si>
  <si>
    <t xml:space="preserve">  Приложение 1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Кокоринское сельское поселение      «О  бюджете
муниципального образования Кокоринское сельское поселение
на 2022 год и на плановый период 2023 и 2024 годов»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</si>
</sst>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  <numFmt numFmtId="170" formatCode="_-* #,##0_р_._-;\-* #,##0_р_._-;_-* &quot;-&quot;??_р_._-;_-@_-"/>
  </numFmts>
  <fonts count="3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7" fillId="0" borderId="0" applyNumberFormat="0" applyFont="0" applyFill="0" applyBorder="0" applyAlignment="0" applyProtection="0">
      <alignment vertical="top"/>
    </xf>
    <xf numFmtId="0" fontId="2" fillId="0" borderId="0"/>
    <xf numFmtId="0" fontId="18" fillId="0" borderId="0">
      <alignment vertical="top"/>
    </xf>
    <xf numFmtId="0" fontId="38" fillId="0" borderId="0"/>
    <xf numFmtId="0" fontId="38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8" fillId="0" borderId="0" xfId="0" applyFont="1" applyFill="1" applyAlignment="1">
      <alignment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4" fillId="0" borderId="0" xfId="0" applyFont="1"/>
    <xf numFmtId="0" fontId="16" fillId="0" borderId="0" xfId="0" applyFont="1" applyFill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2" fillId="0" borderId="0" xfId="0" applyFont="1"/>
    <xf numFmtId="0" fontId="23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 vertical="justify"/>
    </xf>
    <xf numFmtId="0" fontId="20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2" fontId="20" fillId="0" borderId="0" xfId="0" applyNumberFormat="1" applyFont="1"/>
    <xf numFmtId="168" fontId="6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10" fillId="0" borderId="2" xfId="0" applyFont="1" applyBorder="1"/>
    <xf numFmtId="0" fontId="28" fillId="0" borderId="2" xfId="0" applyFont="1" applyBorder="1"/>
    <xf numFmtId="0" fontId="28" fillId="0" borderId="0" xfId="0" applyFont="1"/>
    <xf numFmtId="0" fontId="29" fillId="0" borderId="0" xfId="0" applyFont="1"/>
    <xf numFmtId="0" fontId="29" fillId="0" borderId="2" xfId="0" applyFont="1" applyBorder="1"/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166" fontId="8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vertical="top" wrapText="1"/>
    </xf>
    <xf numFmtId="0" fontId="8" fillId="0" borderId="0" xfId="0" applyFont="1" applyAlignment="1">
      <alignment horizontal="right" wrapText="1"/>
    </xf>
    <xf numFmtId="0" fontId="31" fillId="0" borderId="0" xfId="0" applyFont="1"/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4" fontId="10" fillId="0" borderId="2" xfId="10" applyNumberFormat="1" applyFont="1" applyFill="1" applyBorder="1" applyAlignment="1">
      <alignment horizontal="center" wrapText="1"/>
    </xf>
    <xf numFmtId="165" fontId="8" fillId="0" borderId="0" xfId="0" applyNumberFormat="1" applyFont="1" applyAlignment="1">
      <alignment horizontal="right" wrapText="1"/>
    </xf>
    <xf numFmtId="165" fontId="10" fillId="0" borderId="0" xfId="0" applyNumberFormat="1" applyFont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" xfId="0" applyFont="1" applyFill="1" applyBorder="1" applyAlignment="1"/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 shrinkToFit="1"/>
    </xf>
    <xf numFmtId="166" fontId="8" fillId="3" borderId="2" xfId="0" applyNumberFormat="1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vertical="top" wrapText="1"/>
    </xf>
    <xf numFmtId="49" fontId="30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3" fillId="0" borderId="2" xfId="5" applyFont="1" applyFill="1" applyBorder="1" applyAlignment="1">
      <alignment horizontal="justify" vertical="justify" wrapText="1"/>
    </xf>
    <xf numFmtId="49" fontId="13" fillId="0" borderId="2" xfId="5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/>
    </xf>
    <xf numFmtId="167" fontId="8" fillId="0" borderId="2" xfId="0" applyNumberFormat="1" applyFont="1" applyFill="1" applyBorder="1" applyAlignment="1">
      <alignment horizontal="center" vertical="top" wrapText="1"/>
    </xf>
    <xf numFmtId="167" fontId="13" fillId="0" borderId="0" xfId="0" applyNumberFormat="1" applyFont="1"/>
    <xf numFmtId="165" fontId="13" fillId="0" borderId="0" xfId="0" applyNumberFormat="1" applyFont="1" applyAlignment="1">
      <alignment horizontal="center" vertical="top" wrapText="1"/>
    </xf>
    <xf numFmtId="165" fontId="13" fillId="0" borderId="0" xfId="0" applyNumberFormat="1" applyFont="1"/>
    <xf numFmtId="165" fontId="30" fillId="0" borderId="0" xfId="0" applyNumberFormat="1" applyFont="1" applyAlignment="1">
      <alignment horizontal="center" vertical="top" wrapText="1"/>
    </xf>
    <xf numFmtId="165" fontId="30" fillId="0" borderId="0" xfId="0" applyNumberFormat="1" applyFont="1"/>
    <xf numFmtId="0" fontId="8" fillId="0" borderId="2" xfId="0" applyFont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/>
    </xf>
    <xf numFmtId="0" fontId="14" fillId="0" borderId="0" xfId="0" applyFont="1" applyAlignment="1">
      <alignment vertical="top" wrapText="1"/>
    </xf>
    <xf numFmtId="0" fontId="0" fillId="0" borderId="0" xfId="0" applyFont="1" applyAlignment="1"/>
    <xf numFmtId="0" fontId="3" fillId="0" borderId="2" xfId="0" applyFont="1" applyBorder="1"/>
    <xf numFmtId="0" fontId="3" fillId="0" borderId="0" xfId="0" applyFont="1" applyAlignment="1">
      <alignment horizontal="right" vertical="top" wrapText="1"/>
    </xf>
    <xf numFmtId="4" fontId="8" fillId="0" borderId="2" xfId="1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169" fontId="8" fillId="0" borderId="2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65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2" xfId="0" applyFont="1" applyBorder="1" applyAlignment="1">
      <alignment horizontal="justify"/>
    </xf>
    <xf numFmtId="165" fontId="3" fillId="0" borderId="2" xfId="11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3" fillId="0" borderId="0" xfId="11" applyNumberFormat="1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165" fontId="34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165" fontId="3" fillId="0" borderId="0" xfId="11" applyNumberFormat="1" applyFont="1" applyBorder="1" applyAlignment="1">
      <alignment horizontal="center"/>
    </xf>
    <xf numFmtId="165" fontId="3" fillId="0" borderId="0" xfId="11" applyNumberFormat="1" applyFont="1" applyAlignment="1">
      <alignment horizontal="center"/>
    </xf>
    <xf numFmtId="165" fontId="3" fillId="0" borderId="0" xfId="11" applyNumberFormat="1" applyFont="1"/>
    <xf numFmtId="0" fontId="14" fillId="0" borderId="0" xfId="0" applyFont="1" applyFill="1" applyAlignment="1">
      <alignment vertical="top" wrapText="1"/>
    </xf>
    <xf numFmtId="0" fontId="8" fillId="0" borderId="2" xfId="0" applyFont="1" applyBorder="1" applyAlignment="1">
      <alignment horizontal="right"/>
    </xf>
    <xf numFmtId="49" fontId="8" fillId="0" borderId="2" xfId="11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/>
    <xf numFmtId="167" fontId="10" fillId="0" borderId="2" xfId="11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horizontal="justify"/>
    </xf>
    <xf numFmtId="49" fontId="10" fillId="4" borderId="2" xfId="0" applyNumberFormat="1" applyFont="1" applyFill="1" applyBorder="1" applyAlignment="1">
      <alignment wrapText="1"/>
    </xf>
    <xf numFmtId="49" fontId="8" fillId="4" borderId="2" xfId="0" applyNumberFormat="1" applyFont="1" applyFill="1" applyBorder="1" applyAlignment="1">
      <alignment horizontal="center" wrapText="1"/>
    </xf>
    <xf numFmtId="49" fontId="8" fillId="4" borderId="2" xfId="0" applyNumberFormat="1" applyFont="1" applyFill="1" applyBorder="1" applyAlignment="1">
      <alignment horizontal="justify"/>
    </xf>
    <xf numFmtId="49" fontId="10" fillId="0" borderId="2" xfId="0" applyNumberFormat="1" applyFont="1" applyFill="1" applyBorder="1" applyAlignment="1">
      <alignment horizontal="justify"/>
    </xf>
    <xf numFmtId="49" fontId="10" fillId="0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3" xfId="11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166" fontId="10" fillId="0" borderId="2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8" fillId="2" borderId="2" xfId="0" applyFont="1" applyFill="1" applyBorder="1" applyAlignment="1">
      <alignment vertical="justify" wrapText="1"/>
    </xf>
    <xf numFmtId="0" fontId="8" fillId="2" borderId="2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9" fontId="8" fillId="2" borderId="2" xfId="8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top" wrapText="1"/>
    </xf>
    <xf numFmtId="165" fontId="10" fillId="2" borderId="2" xfId="0" applyNumberFormat="1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justify" vertical="center" wrapText="1" shrinkToFit="1"/>
    </xf>
    <xf numFmtId="0" fontId="13" fillId="2" borderId="2" xfId="5" applyFont="1" applyFill="1" applyBorder="1" applyAlignment="1">
      <alignment horizontal="justify" vertical="justify" wrapText="1"/>
    </xf>
    <xf numFmtId="0" fontId="8" fillId="2" borderId="3" xfId="0" applyFont="1" applyFill="1" applyBorder="1" applyAlignment="1">
      <alignment horizontal="justify" vertical="center"/>
    </xf>
    <xf numFmtId="167" fontId="8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20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5" fontId="10" fillId="0" borderId="2" xfId="0" applyNumberFormat="1" applyFont="1" applyBorder="1" applyAlignment="1">
      <alignment horizontal="center"/>
    </xf>
    <xf numFmtId="165" fontId="8" fillId="5" borderId="2" xfId="0" applyNumberFormat="1" applyFont="1" applyFill="1" applyBorder="1" applyAlignment="1">
      <alignment horizontal="center" vertical="top" wrapText="1"/>
    </xf>
    <xf numFmtId="43" fontId="15" fillId="0" borderId="0" xfId="0" applyNumberFormat="1" applyFont="1"/>
    <xf numFmtId="0" fontId="15" fillId="2" borderId="0" xfId="0" applyFont="1" applyFill="1"/>
    <xf numFmtId="165" fontId="10" fillId="0" borderId="2" xfId="11" applyNumberFormat="1" applyFont="1" applyFill="1" applyBorder="1" applyAlignment="1">
      <alignment horizontal="center"/>
    </xf>
    <xf numFmtId="165" fontId="8" fillId="0" borderId="2" xfId="1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 vertical="center" wrapText="1" shrinkToFit="1"/>
    </xf>
    <xf numFmtId="0" fontId="15" fillId="0" borderId="0" xfId="0" applyFont="1" applyFill="1"/>
    <xf numFmtId="0" fontId="8" fillId="0" borderId="3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 wrapText="1" shrinkToFit="1"/>
    </xf>
    <xf numFmtId="0" fontId="10" fillId="2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justify" vertical="center"/>
    </xf>
    <xf numFmtId="2" fontId="6" fillId="0" borderId="0" xfId="0" applyNumberFormat="1" applyFont="1"/>
    <xf numFmtId="2" fontId="6" fillId="0" borderId="0" xfId="0" applyNumberFormat="1" applyFont="1" applyBorder="1"/>
    <xf numFmtId="0" fontId="36" fillId="0" borderId="0" xfId="0" applyFont="1"/>
    <xf numFmtId="0" fontId="8" fillId="2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30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shrinkToFit="1"/>
    </xf>
    <xf numFmtId="49" fontId="13" fillId="2" borderId="2" xfId="5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2" xfId="5" applyNumberFormat="1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/>
    </xf>
    <xf numFmtId="0" fontId="13" fillId="0" borderId="2" xfId="5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justify" vertical="center" wrapText="1" shrinkToFit="1"/>
    </xf>
    <xf numFmtId="0" fontId="10" fillId="2" borderId="2" xfId="0" applyFont="1" applyFill="1" applyBorder="1" applyAlignment="1">
      <alignment horizontal="left" vertical="center" wrapText="1" shrinkToFit="1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2" xfId="11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2" fontId="13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170" fontId="8" fillId="2" borderId="2" xfId="0" applyNumberFormat="1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13" fillId="2" borderId="2" xfId="5" applyFont="1" applyFill="1" applyBorder="1" applyAlignment="1">
      <alignment vertical="top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 shrinkToFit="1"/>
    </xf>
    <xf numFmtId="0" fontId="8" fillId="2" borderId="2" xfId="0" applyFont="1" applyFill="1" applyBorder="1" applyAlignment="1">
      <alignment horizontal="left" vertical="center" wrapText="1" shrinkToFit="1"/>
    </xf>
    <xf numFmtId="49" fontId="13" fillId="5" borderId="0" xfId="0" applyNumberFormat="1" applyFont="1" applyFill="1" applyAlignment="1">
      <alignment horizontal="center" vertical="top" wrapText="1"/>
    </xf>
    <xf numFmtId="0" fontId="30" fillId="5" borderId="1" xfId="0" applyFont="1" applyFill="1" applyBorder="1" applyAlignment="1"/>
    <xf numFmtId="49" fontId="8" fillId="5" borderId="2" xfId="0" applyNumberFormat="1" applyFont="1" applyFill="1" applyBorder="1" applyAlignment="1">
      <alignment horizontal="center" wrapText="1"/>
    </xf>
    <xf numFmtId="49" fontId="10" fillId="5" borderId="2" xfId="0" applyNumberFormat="1" applyFont="1" applyFill="1" applyBorder="1" applyAlignment="1">
      <alignment horizontal="center" wrapText="1"/>
    </xf>
    <xf numFmtId="49" fontId="13" fillId="5" borderId="2" xfId="0" applyNumberFormat="1" applyFont="1" applyFill="1" applyBorder="1" applyAlignment="1">
      <alignment horizontal="center" wrapText="1"/>
    </xf>
    <xf numFmtId="49" fontId="30" fillId="5" borderId="2" xfId="0" applyNumberFormat="1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 shrinkToFit="1"/>
    </xf>
    <xf numFmtId="49" fontId="13" fillId="5" borderId="2" xfId="5" applyNumberFormat="1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/>
    </xf>
    <xf numFmtId="49" fontId="13" fillId="5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165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49" fontId="8" fillId="5" borderId="2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4" fillId="0" borderId="0" xfId="0" applyFont="1" applyAlignment="1">
      <alignment horizontal="right" wrapText="1"/>
    </xf>
    <xf numFmtId="0" fontId="13" fillId="0" borderId="1" xfId="0" applyFont="1" applyFill="1" applyBorder="1" applyAlignment="1"/>
    <xf numFmtId="0" fontId="8" fillId="2" borderId="2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165" fontId="10" fillId="0" borderId="2" xfId="11" applyNumberFormat="1" applyFont="1" applyBorder="1" applyAlignment="1">
      <alignment horizontal="center"/>
    </xf>
    <xf numFmtId="166" fontId="8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1" fillId="0" borderId="0" xfId="0" applyFont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4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0" fillId="0" borderId="0" xfId="0" applyFont="1" applyAlignment="1"/>
    <xf numFmtId="0" fontId="12" fillId="0" borderId="0" xfId="0" applyFont="1" applyAlignment="1">
      <alignment horizontal="left" wrapText="1"/>
    </xf>
    <xf numFmtId="0" fontId="12" fillId="0" borderId="7" xfId="0" applyFont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0" fontId="21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/>
    <xf numFmtId="0" fontId="21" fillId="0" borderId="0" xfId="0" applyFont="1" applyFill="1" applyBorder="1" applyAlignment="1">
      <alignment horizontal="center" vertical="top" wrapText="1"/>
    </xf>
    <xf numFmtId="2" fontId="8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0" fillId="0" borderId="0" xfId="0" applyFont="1" applyFill="1" applyAlignment="1"/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167" fontId="8" fillId="0" borderId="2" xfId="11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/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C1:G59"/>
  <sheetViews>
    <sheetView view="pageBreakPreview" zoomScale="80" zoomScaleSheetLayoutView="80" workbookViewId="0">
      <selection activeCell="E8" sqref="E8:E9"/>
    </sheetView>
  </sheetViews>
  <sheetFormatPr defaultRowHeight="12.75"/>
  <cols>
    <col min="1" max="2" width="9.140625" style="5"/>
    <col min="3" max="3" width="18" style="5" customWidth="1"/>
    <col min="4" max="4" width="20" style="5" customWidth="1"/>
    <col min="5" max="5" width="108.85546875" style="6" customWidth="1"/>
    <col min="6" max="16384" width="9.140625" style="5"/>
  </cols>
  <sheetData>
    <row r="1" spans="3:7" ht="75" customHeight="1">
      <c r="E1" s="273" t="s">
        <v>517</v>
      </c>
      <c r="F1" s="74"/>
      <c r="G1" s="74"/>
    </row>
    <row r="4" spans="3:7" s="37" customFormat="1" ht="36" customHeight="1">
      <c r="C4" s="287" t="s">
        <v>303</v>
      </c>
      <c r="D4" s="288"/>
      <c r="E4" s="288"/>
    </row>
    <row r="5" spans="3:7" s="37" customFormat="1" ht="18.75">
      <c r="C5" s="38"/>
      <c r="E5" s="39"/>
    </row>
    <row r="6" spans="3:7" s="40" customFormat="1" ht="56.25" customHeight="1">
      <c r="C6" s="271" t="s">
        <v>6</v>
      </c>
      <c r="D6" s="271" t="s">
        <v>4</v>
      </c>
      <c r="E6" s="271" t="s">
        <v>7</v>
      </c>
    </row>
    <row r="7" spans="3:7" s="40" customFormat="1" ht="20.45" customHeight="1">
      <c r="C7" s="289" t="s">
        <v>473</v>
      </c>
      <c r="D7" s="290"/>
      <c r="E7" s="290"/>
    </row>
    <row r="8" spans="3:7" s="36" customFormat="1" ht="18.75" customHeight="1">
      <c r="C8" s="283">
        <v>801</v>
      </c>
      <c r="D8" s="283" t="s">
        <v>278</v>
      </c>
      <c r="E8" s="285" t="s">
        <v>220</v>
      </c>
    </row>
    <row r="9" spans="3:7" s="36" customFormat="1" ht="24" customHeight="1">
      <c r="C9" s="283"/>
      <c r="D9" s="283"/>
      <c r="E9" s="285"/>
    </row>
    <row r="10" spans="3:7" s="40" customFormat="1" ht="18.75" customHeight="1">
      <c r="C10" s="283">
        <v>801</v>
      </c>
      <c r="D10" s="283" t="s">
        <v>204</v>
      </c>
      <c r="E10" s="285" t="s">
        <v>305</v>
      </c>
    </row>
    <row r="11" spans="3:7" s="40" customFormat="1" ht="18.75">
      <c r="C11" s="283"/>
      <c r="D11" s="283"/>
      <c r="E11" s="285"/>
    </row>
    <row r="12" spans="3:7" s="40" customFormat="1" ht="42.75" customHeight="1">
      <c r="C12" s="271">
        <v>801</v>
      </c>
      <c r="D12" s="271" t="s">
        <v>205</v>
      </c>
      <c r="E12" s="272" t="s">
        <v>319</v>
      </c>
    </row>
    <row r="13" spans="3:7" s="40" customFormat="1" ht="36.75" customHeight="1">
      <c r="C13" s="283">
        <v>801</v>
      </c>
      <c r="D13" s="283" t="s">
        <v>206</v>
      </c>
      <c r="E13" s="285" t="s">
        <v>367</v>
      </c>
    </row>
    <row r="14" spans="3:7" hidden="1">
      <c r="C14" s="283"/>
      <c r="D14" s="283"/>
      <c r="E14" s="285"/>
    </row>
    <row r="15" spans="3:7" ht="38.25">
      <c r="C15" s="271">
        <v>801</v>
      </c>
      <c r="D15" s="271" t="s">
        <v>207</v>
      </c>
      <c r="E15" s="272" t="s">
        <v>306</v>
      </c>
    </row>
    <row r="16" spans="3:7" ht="30" customHeight="1">
      <c r="C16" s="283">
        <v>801</v>
      </c>
      <c r="D16" s="283" t="s">
        <v>208</v>
      </c>
      <c r="E16" s="284" t="s">
        <v>323</v>
      </c>
    </row>
    <row r="17" spans="3:5" ht="27.75" hidden="1" customHeight="1" thickBot="1">
      <c r="C17" s="283"/>
      <c r="D17" s="283"/>
      <c r="E17" s="284"/>
    </row>
    <row r="18" spans="3:5" ht="22.5" customHeight="1">
      <c r="C18" s="283">
        <v>801</v>
      </c>
      <c r="D18" s="283" t="s">
        <v>209</v>
      </c>
      <c r="E18" s="284" t="s">
        <v>307</v>
      </c>
    </row>
    <row r="19" spans="3:5" ht="18" customHeight="1">
      <c r="C19" s="283"/>
      <c r="D19" s="283"/>
      <c r="E19" s="284"/>
    </row>
    <row r="20" spans="3:5">
      <c r="C20" s="271">
        <v>801</v>
      </c>
      <c r="D20" s="271" t="s">
        <v>210</v>
      </c>
      <c r="E20" s="114" t="s">
        <v>320</v>
      </c>
    </row>
    <row r="21" spans="3:5">
      <c r="C21" s="271">
        <v>801</v>
      </c>
      <c r="D21" s="271" t="s">
        <v>211</v>
      </c>
      <c r="E21" s="114" t="s">
        <v>321</v>
      </c>
    </row>
    <row r="22" spans="3:5">
      <c r="C22" s="271">
        <v>801</v>
      </c>
      <c r="D22" s="271" t="s">
        <v>212</v>
      </c>
      <c r="E22" s="114" t="s">
        <v>322</v>
      </c>
    </row>
    <row r="23" spans="3:5" ht="38.25">
      <c r="C23" s="271">
        <v>801</v>
      </c>
      <c r="D23" s="271" t="s">
        <v>213</v>
      </c>
      <c r="E23" s="114" t="s">
        <v>308</v>
      </c>
    </row>
    <row r="24" spans="3:5" ht="38.25">
      <c r="C24" s="271">
        <v>801</v>
      </c>
      <c r="D24" s="271" t="s">
        <v>214</v>
      </c>
      <c r="E24" s="114" t="s">
        <v>309</v>
      </c>
    </row>
    <row r="25" spans="3:5" ht="38.25">
      <c r="C25" s="271">
        <v>801</v>
      </c>
      <c r="D25" s="271" t="s">
        <v>215</v>
      </c>
      <c r="E25" s="114" t="s">
        <v>310</v>
      </c>
    </row>
    <row r="26" spans="3:5" ht="38.25">
      <c r="C26" s="271">
        <v>801</v>
      </c>
      <c r="D26" s="271" t="s">
        <v>216</v>
      </c>
      <c r="E26" s="114" t="s">
        <v>311</v>
      </c>
    </row>
    <row r="27" spans="3:5" ht="38.25">
      <c r="C27" s="271">
        <v>801</v>
      </c>
      <c r="D27" s="271" t="s">
        <v>217</v>
      </c>
      <c r="E27" s="114" t="s">
        <v>312</v>
      </c>
    </row>
    <row r="28" spans="3:5">
      <c r="C28" s="271">
        <v>801</v>
      </c>
      <c r="D28" s="271" t="s">
        <v>218</v>
      </c>
      <c r="E28" s="114" t="s">
        <v>324</v>
      </c>
    </row>
    <row r="29" spans="3:5">
      <c r="C29" s="283">
        <v>801</v>
      </c>
      <c r="D29" s="283" t="s">
        <v>219</v>
      </c>
      <c r="E29" s="284" t="s">
        <v>313</v>
      </c>
    </row>
    <row r="30" spans="3:5">
      <c r="C30" s="283"/>
      <c r="D30" s="283"/>
      <c r="E30" s="284"/>
    </row>
    <row r="31" spans="3:5">
      <c r="C31" s="283">
        <v>801</v>
      </c>
      <c r="D31" s="283" t="s">
        <v>221</v>
      </c>
      <c r="E31" s="284" t="s">
        <v>314</v>
      </c>
    </row>
    <row r="32" spans="3:5">
      <c r="C32" s="283"/>
      <c r="D32" s="283"/>
      <c r="E32" s="284"/>
    </row>
    <row r="33" spans="3:5" ht="25.5">
      <c r="C33" s="271">
        <v>801</v>
      </c>
      <c r="D33" s="271" t="s">
        <v>222</v>
      </c>
      <c r="E33" s="114" t="s">
        <v>315</v>
      </c>
    </row>
    <row r="34" spans="3:5">
      <c r="C34" s="283">
        <v>801</v>
      </c>
      <c r="D34" s="283" t="s">
        <v>223</v>
      </c>
      <c r="E34" s="284" t="s">
        <v>316</v>
      </c>
    </row>
    <row r="35" spans="3:5">
      <c r="C35" s="283"/>
      <c r="D35" s="283"/>
      <c r="E35" s="284"/>
    </row>
    <row r="36" spans="3:5">
      <c r="C36" s="271">
        <v>801</v>
      </c>
      <c r="D36" s="271" t="s">
        <v>224</v>
      </c>
      <c r="E36" s="114" t="s">
        <v>325</v>
      </c>
    </row>
    <row r="37" spans="3:5">
      <c r="C37" s="271">
        <v>801</v>
      </c>
      <c r="D37" s="271" t="s">
        <v>225</v>
      </c>
      <c r="E37" s="114" t="s">
        <v>326</v>
      </c>
    </row>
    <row r="38" spans="3:5">
      <c r="C38" s="271">
        <v>801</v>
      </c>
      <c r="D38" s="271" t="s">
        <v>226</v>
      </c>
      <c r="E38" s="114" t="s">
        <v>327</v>
      </c>
    </row>
    <row r="39" spans="3:5">
      <c r="C39" s="271">
        <v>801</v>
      </c>
      <c r="D39" s="271" t="s">
        <v>369</v>
      </c>
      <c r="E39" s="114" t="s">
        <v>328</v>
      </c>
    </row>
    <row r="40" spans="3:5">
      <c r="C40" s="271">
        <v>801</v>
      </c>
      <c r="D40" s="271" t="s">
        <v>515</v>
      </c>
      <c r="E40" s="114" t="s">
        <v>337</v>
      </c>
    </row>
    <row r="41" spans="3:5">
      <c r="C41" s="271">
        <v>801</v>
      </c>
      <c r="D41" s="271" t="s">
        <v>516</v>
      </c>
      <c r="E41" s="114" t="s">
        <v>336</v>
      </c>
    </row>
    <row r="42" spans="3:5" ht="24.75" customHeight="1">
      <c r="C42" s="271">
        <v>801</v>
      </c>
      <c r="D42" s="271" t="s">
        <v>356</v>
      </c>
      <c r="E42" s="200" t="s">
        <v>317</v>
      </c>
    </row>
    <row r="43" spans="3:5" ht="25.5">
      <c r="C43" s="271">
        <v>801</v>
      </c>
      <c r="D43" s="271" t="s">
        <v>355</v>
      </c>
      <c r="E43" s="272" t="s">
        <v>329</v>
      </c>
    </row>
    <row r="44" spans="3:5" ht="25.5">
      <c r="C44" s="271">
        <v>801</v>
      </c>
      <c r="D44" s="271" t="s">
        <v>354</v>
      </c>
      <c r="E44" s="272" t="s">
        <v>335</v>
      </c>
    </row>
    <row r="45" spans="3:5">
      <c r="C45" s="271">
        <v>801</v>
      </c>
      <c r="D45" s="271" t="s">
        <v>353</v>
      </c>
      <c r="E45" s="114" t="s">
        <v>279</v>
      </c>
    </row>
    <row r="46" spans="3:5">
      <c r="C46" s="283">
        <v>801</v>
      </c>
      <c r="D46" s="283" t="s">
        <v>352</v>
      </c>
      <c r="E46" s="284" t="s">
        <v>318</v>
      </c>
    </row>
    <row r="47" spans="3:5">
      <c r="C47" s="283"/>
      <c r="D47" s="283"/>
      <c r="E47" s="284"/>
    </row>
    <row r="48" spans="3:5">
      <c r="C48" s="283">
        <v>801</v>
      </c>
      <c r="D48" s="283" t="s">
        <v>351</v>
      </c>
      <c r="E48" s="284" t="s">
        <v>334</v>
      </c>
    </row>
    <row r="49" spans="3:7">
      <c r="C49" s="283"/>
      <c r="D49" s="283"/>
      <c r="E49" s="284"/>
    </row>
    <row r="50" spans="3:7">
      <c r="C50" s="283">
        <v>801</v>
      </c>
      <c r="D50" s="283" t="s">
        <v>350</v>
      </c>
      <c r="E50" s="285" t="s">
        <v>330</v>
      </c>
    </row>
    <row r="51" spans="3:7">
      <c r="C51" s="283"/>
      <c r="D51" s="283"/>
      <c r="E51" s="285"/>
    </row>
    <row r="52" spans="3:7" ht="25.5">
      <c r="C52" s="271">
        <v>801</v>
      </c>
      <c r="D52" s="271" t="s">
        <v>349</v>
      </c>
      <c r="E52" s="272" t="s">
        <v>333</v>
      </c>
    </row>
    <row r="53" spans="3:7">
      <c r="C53" s="271">
        <v>801</v>
      </c>
      <c r="D53" s="271" t="s">
        <v>348</v>
      </c>
      <c r="E53" s="272" t="s">
        <v>331</v>
      </c>
    </row>
    <row r="54" spans="3:7" ht="25.5">
      <c r="C54" s="271">
        <v>801</v>
      </c>
      <c r="D54" s="271" t="s">
        <v>347</v>
      </c>
      <c r="E54" s="114" t="s">
        <v>332</v>
      </c>
    </row>
    <row r="55" spans="3:7" ht="43.5" hidden="1" customHeight="1">
      <c r="C55" s="286"/>
      <c r="D55" s="286"/>
      <c r="E55" s="286"/>
      <c r="F55" s="6"/>
    </row>
    <row r="56" spans="3:7">
      <c r="C56" s="76" t="s">
        <v>228</v>
      </c>
      <c r="D56" s="271" t="s">
        <v>11</v>
      </c>
      <c r="E56" s="114" t="s">
        <v>280</v>
      </c>
      <c r="F56" s="6"/>
    </row>
    <row r="57" spans="3:7">
      <c r="C57" s="83"/>
      <c r="D57" s="84"/>
      <c r="E57" s="85"/>
      <c r="F57" s="6"/>
    </row>
    <row r="58" spans="3:7" ht="18.75">
      <c r="D58" s="281"/>
      <c r="E58" s="281"/>
      <c r="F58" s="281"/>
      <c r="G58" s="281"/>
    </row>
    <row r="59" spans="3:7" ht="104.25" customHeight="1">
      <c r="C59" s="282"/>
      <c r="D59" s="282"/>
      <c r="E59" s="282"/>
      <c r="F59" s="86"/>
      <c r="G59" s="86"/>
    </row>
  </sheetData>
  <mergeCells count="38">
    <mergeCell ref="C4:E4"/>
    <mergeCell ref="C7:E7"/>
    <mergeCell ref="D16:D17"/>
    <mergeCell ref="D18:D19"/>
    <mergeCell ref="E18:E19"/>
    <mergeCell ref="C13:C14"/>
    <mergeCell ref="E13:E14"/>
    <mergeCell ref="C16:C17"/>
    <mergeCell ref="E16:E17"/>
    <mergeCell ref="C18:C19"/>
    <mergeCell ref="C29:C30"/>
    <mergeCell ref="E29:E30"/>
    <mergeCell ref="D8:D9"/>
    <mergeCell ref="D10:D11"/>
    <mergeCell ref="D13:D14"/>
    <mergeCell ref="D29:D30"/>
    <mergeCell ref="C8:C9"/>
    <mergeCell ref="E8:E9"/>
    <mergeCell ref="C10:C11"/>
    <mergeCell ref="E10:E11"/>
    <mergeCell ref="C31:C32"/>
    <mergeCell ref="D31:D32"/>
    <mergeCell ref="E31:E32"/>
    <mergeCell ref="C34:C35"/>
    <mergeCell ref="D34:D35"/>
    <mergeCell ref="E34:E35"/>
    <mergeCell ref="D58:G58"/>
    <mergeCell ref="C59:E59"/>
    <mergeCell ref="C46:C47"/>
    <mergeCell ref="D46:D47"/>
    <mergeCell ref="E46:E47"/>
    <mergeCell ref="C48:C49"/>
    <mergeCell ref="D48:D49"/>
    <mergeCell ref="E48:E49"/>
    <mergeCell ref="C50:C51"/>
    <mergeCell ref="D50:D51"/>
    <mergeCell ref="E50:E51"/>
    <mergeCell ref="C55:E55"/>
  </mergeCells>
  <phoneticPr fontId="37" type="noConversion"/>
  <pageMargins left="0.74803149606299213" right="0.19685039370078741" top="0.98425196850393704" bottom="0.98425196850393704" header="0.51181102362204722" footer="0.51181102362204722"/>
  <pageSetup paperSize="9" scale="55" orientation="portrait" r:id="rId1"/>
  <headerFooter alignWithMargins="0"/>
  <rowBreaks count="1" manualBreakCount="1">
    <brk id="40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118"/>
  <sheetViews>
    <sheetView view="pageBreakPreview" topLeftCell="A4" zoomScaleSheetLayoutView="100" workbookViewId="0">
      <selection activeCell="A3" sqref="A3:M3"/>
    </sheetView>
  </sheetViews>
  <sheetFormatPr defaultRowHeight="12.75"/>
  <cols>
    <col min="1" max="1" width="57.7109375" style="24" customWidth="1"/>
    <col min="2" max="2" width="8.42578125" style="24" hidden="1" customWidth="1"/>
    <col min="3" max="3" width="7.42578125" style="26" customWidth="1"/>
    <col min="4" max="4" width="10.5703125" style="26" customWidth="1"/>
    <col min="5" max="5" width="17.140625" style="26" customWidth="1"/>
    <col min="6" max="6" width="10.42578125" style="26" customWidth="1"/>
    <col min="7" max="7" width="0.140625" style="26" customWidth="1"/>
    <col min="8" max="8" width="15.42578125" style="111" hidden="1" customWidth="1"/>
    <col min="9" max="10" width="16.140625" style="110" hidden="1" customWidth="1"/>
    <col min="11" max="11" width="11" style="110" customWidth="1"/>
    <col min="12" max="12" width="14.28515625" style="110" customWidth="1"/>
    <col min="13" max="13" width="13.140625" style="111" customWidth="1"/>
    <col min="14" max="14" width="9.140625" style="27" hidden="1" customWidth="1"/>
    <col min="15" max="16384" width="9.140625" style="27"/>
  </cols>
  <sheetData>
    <row r="1" spans="1:16" ht="114.75" customHeight="1">
      <c r="A1" s="20"/>
      <c r="B1" s="20"/>
      <c r="C1" s="20"/>
      <c r="F1" s="293" t="s">
        <v>506</v>
      </c>
      <c r="G1" s="293"/>
      <c r="H1" s="293"/>
      <c r="I1" s="293"/>
      <c r="J1" s="293"/>
      <c r="K1" s="293"/>
      <c r="L1" s="293"/>
      <c r="M1" s="293"/>
      <c r="N1" s="293"/>
      <c r="O1" s="312"/>
      <c r="P1" s="312"/>
    </row>
    <row r="2" spans="1:16" ht="16.5" customHeight="1">
      <c r="B2" s="25"/>
      <c r="G2" s="82"/>
      <c r="H2" s="89"/>
      <c r="I2" s="89"/>
      <c r="J2" s="89"/>
      <c r="K2" s="89"/>
      <c r="L2" s="89"/>
      <c r="M2" s="89"/>
    </row>
    <row r="3" spans="1:16" s="29" customFormat="1" ht="84" customHeight="1">
      <c r="A3" s="313" t="s">
        <v>507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6" s="28" customFormat="1" ht="15.75">
      <c r="A4" s="91"/>
      <c r="B4" s="91"/>
      <c r="C4" s="91"/>
      <c r="D4" s="91"/>
      <c r="E4" s="92"/>
      <c r="F4" s="93"/>
      <c r="G4" s="93"/>
      <c r="H4" s="93"/>
      <c r="I4" s="93"/>
      <c r="J4" s="93"/>
      <c r="K4" s="274"/>
      <c r="L4" s="93"/>
      <c r="M4" s="129" t="s">
        <v>266</v>
      </c>
    </row>
    <row r="5" spans="1:16" s="53" customFormat="1" ht="81.75" customHeight="1">
      <c r="A5" s="67" t="s">
        <v>69</v>
      </c>
      <c r="B5" s="67"/>
      <c r="C5" s="75" t="s">
        <v>159</v>
      </c>
      <c r="D5" s="75" t="s">
        <v>160</v>
      </c>
      <c r="E5" s="75" t="s">
        <v>161</v>
      </c>
      <c r="F5" s="75" t="s">
        <v>162</v>
      </c>
      <c r="G5" s="76" t="s">
        <v>10</v>
      </c>
      <c r="H5" s="94" t="s">
        <v>238</v>
      </c>
      <c r="I5" s="94" t="s">
        <v>10</v>
      </c>
      <c r="J5" s="96" t="s">
        <v>408</v>
      </c>
      <c r="K5" s="96" t="s">
        <v>285</v>
      </c>
      <c r="L5" s="96" t="s">
        <v>402</v>
      </c>
      <c r="M5" s="96">
        <v>2024</v>
      </c>
    </row>
    <row r="6" spans="1:16" s="52" customFormat="1">
      <c r="A6" s="95">
        <v>1</v>
      </c>
      <c r="B6" s="95">
        <v>2</v>
      </c>
      <c r="C6" s="75" t="s">
        <v>385</v>
      </c>
      <c r="D6" s="75" t="s">
        <v>70</v>
      </c>
      <c r="E6" s="75" t="s">
        <v>71</v>
      </c>
      <c r="F6" s="75" t="s">
        <v>72</v>
      </c>
      <c r="G6" s="95">
        <v>7</v>
      </c>
      <c r="H6" s="96">
        <v>8</v>
      </c>
      <c r="I6" s="96">
        <v>7</v>
      </c>
      <c r="J6" s="96"/>
      <c r="K6" s="245">
        <v>6</v>
      </c>
      <c r="L6" s="75" t="s">
        <v>275</v>
      </c>
      <c r="M6" s="130">
        <v>8</v>
      </c>
    </row>
    <row r="7" spans="1:16" s="28" customFormat="1">
      <c r="A7" s="191" t="s">
        <v>373</v>
      </c>
      <c r="B7" s="165" t="s">
        <v>164</v>
      </c>
      <c r="C7" s="165"/>
      <c r="D7" s="165"/>
      <c r="E7" s="165"/>
      <c r="F7" s="166"/>
      <c r="G7" s="167" t="e">
        <f>G8+G25+G39</f>
        <v>#REF!</v>
      </c>
      <c r="H7" s="168" t="e">
        <f>H8+H25+H39+H17</f>
        <v>#REF!</v>
      </c>
      <c r="I7" s="168" t="e">
        <f>M7-H7</f>
        <v>#REF!</v>
      </c>
      <c r="J7" s="194">
        <f>J8+J55+J65+J74+J86+J94+J111</f>
        <v>4975.2300000000005</v>
      </c>
      <c r="K7" s="169">
        <f>K8+K55+K65+K74+K86+K94+K111</f>
        <v>155.26999999999975</v>
      </c>
      <c r="L7" s="194">
        <f>L8+L55+L65+L74+L86+L94+L111</f>
        <v>5130.5</v>
      </c>
      <c r="M7" s="194">
        <f>M8+M55+M65+M74+M86+M94+M111</f>
        <v>5140.5</v>
      </c>
    </row>
    <row r="8" spans="1:16" s="30" customFormat="1" ht="20.25" customHeight="1">
      <c r="A8" s="191" t="s">
        <v>163</v>
      </c>
      <c r="B8" s="75" t="s">
        <v>164</v>
      </c>
      <c r="C8" s="75" t="s">
        <v>165</v>
      </c>
      <c r="D8" s="75"/>
      <c r="E8" s="75"/>
      <c r="F8" s="76"/>
      <c r="G8" s="77" t="e">
        <f>#REF!+G9</f>
        <v>#REF!</v>
      </c>
      <c r="H8" s="94">
        <v>660</v>
      </c>
      <c r="I8" s="94">
        <f t="shared" ref="I8:I112" si="0">M8-H8</f>
        <v>3259.78</v>
      </c>
      <c r="J8" s="169">
        <f>J9+J17+J39+J46</f>
        <v>3282.25</v>
      </c>
      <c r="K8" s="169">
        <f>K9+K17+K39+K46</f>
        <v>666.63999999999976</v>
      </c>
      <c r="L8" s="169">
        <f>L9+L17+L39+L46</f>
        <v>3948.89</v>
      </c>
      <c r="M8" s="169">
        <f>M9+M17+M39+M46</f>
        <v>3919.78</v>
      </c>
    </row>
    <row r="9" spans="1:16" s="28" customFormat="1" ht="25.5" customHeight="1">
      <c r="A9" s="191" t="s">
        <v>166</v>
      </c>
      <c r="B9" s="79" t="s">
        <v>164</v>
      </c>
      <c r="C9" s="79" t="s">
        <v>165</v>
      </c>
      <c r="D9" s="79" t="s">
        <v>167</v>
      </c>
      <c r="E9" s="79"/>
      <c r="F9" s="79"/>
      <c r="G9" s="77">
        <f>G11</f>
        <v>500</v>
      </c>
      <c r="H9" s="94">
        <f>H11</f>
        <v>0</v>
      </c>
      <c r="I9" s="94">
        <f t="shared" si="0"/>
        <v>491.19</v>
      </c>
      <c r="J9" s="169">
        <f>J11</f>
        <v>660</v>
      </c>
      <c r="K9" s="169">
        <f t="shared" ref="K9:K105" si="1">L9-J9</f>
        <v>-168.81</v>
      </c>
      <c r="L9" s="169">
        <f>L11</f>
        <v>491.19</v>
      </c>
      <c r="M9" s="169">
        <f>M11</f>
        <v>491.19</v>
      </c>
    </row>
    <row r="10" spans="1:16" s="28" customFormat="1" ht="25.5" customHeight="1">
      <c r="A10" s="263" t="s">
        <v>467</v>
      </c>
      <c r="B10" s="79"/>
      <c r="C10" s="79" t="s">
        <v>165</v>
      </c>
      <c r="D10" s="79" t="s">
        <v>167</v>
      </c>
      <c r="E10" s="79" t="s">
        <v>423</v>
      </c>
      <c r="F10" s="79"/>
      <c r="G10" s="77"/>
      <c r="H10" s="94"/>
      <c r="I10" s="94"/>
      <c r="J10" s="169">
        <v>660</v>
      </c>
      <c r="K10" s="169">
        <f t="shared" si="1"/>
        <v>-168.81</v>
      </c>
      <c r="L10" s="169">
        <v>491.19</v>
      </c>
      <c r="M10" s="169">
        <f>M11</f>
        <v>491.19</v>
      </c>
    </row>
    <row r="11" spans="1:16" s="28" customFormat="1" ht="17.25" customHeight="1">
      <c r="A11" s="78" t="s">
        <v>170</v>
      </c>
      <c r="B11" s="79" t="s">
        <v>164</v>
      </c>
      <c r="C11" s="79" t="s">
        <v>165</v>
      </c>
      <c r="D11" s="79" t="s">
        <v>167</v>
      </c>
      <c r="E11" s="79" t="s">
        <v>434</v>
      </c>
      <c r="F11" s="79"/>
      <c r="G11" s="77">
        <f>G15+G16</f>
        <v>500</v>
      </c>
      <c r="H11" s="94"/>
      <c r="I11" s="94">
        <f t="shared" si="0"/>
        <v>491.19</v>
      </c>
      <c r="J11" s="169">
        <f>J15+J16</f>
        <v>660</v>
      </c>
      <c r="K11" s="169">
        <f t="shared" si="1"/>
        <v>-168.81</v>
      </c>
      <c r="L11" s="169">
        <f>L15+L16</f>
        <v>491.19</v>
      </c>
      <c r="M11" s="169">
        <f>M15+M16</f>
        <v>491.19</v>
      </c>
    </row>
    <row r="12" spans="1:16" s="28" customFormat="1" ht="17.25" customHeight="1">
      <c r="A12" s="78" t="s">
        <v>424</v>
      </c>
      <c r="B12" s="79"/>
      <c r="C12" s="79" t="s">
        <v>165</v>
      </c>
      <c r="D12" s="79" t="s">
        <v>167</v>
      </c>
      <c r="E12" s="79" t="s">
        <v>434</v>
      </c>
      <c r="F12" s="79"/>
      <c r="G12" s="77"/>
      <c r="H12" s="94"/>
      <c r="I12" s="94"/>
      <c r="J12" s="169">
        <v>660</v>
      </c>
      <c r="K12" s="169">
        <f t="shared" si="1"/>
        <v>-168.81</v>
      </c>
      <c r="L12" s="169">
        <v>491.19</v>
      </c>
      <c r="M12" s="169">
        <f>M13</f>
        <v>491.19</v>
      </c>
    </row>
    <row r="13" spans="1:16" s="28" customFormat="1" ht="28.5" customHeight="1">
      <c r="A13" s="78" t="s">
        <v>425</v>
      </c>
      <c r="B13" s="79"/>
      <c r="C13" s="79" t="s">
        <v>165</v>
      </c>
      <c r="D13" s="79" t="s">
        <v>167</v>
      </c>
      <c r="E13" s="79" t="s">
        <v>468</v>
      </c>
      <c r="F13" s="79"/>
      <c r="G13" s="77"/>
      <c r="H13" s="94"/>
      <c r="I13" s="94"/>
      <c r="J13" s="169">
        <v>660</v>
      </c>
      <c r="K13" s="169">
        <f t="shared" si="1"/>
        <v>-168.81</v>
      </c>
      <c r="L13" s="169">
        <v>491.19</v>
      </c>
      <c r="M13" s="169">
        <f>M14</f>
        <v>491.19</v>
      </c>
    </row>
    <row r="14" spans="1:16" s="28" customFormat="1" ht="25.5">
      <c r="A14" s="78" t="s">
        <v>426</v>
      </c>
      <c r="B14" s="103"/>
      <c r="C14" s="103" t="s">
        <v>165</v>
      </c>
      <c r="D14" s="103" t="s">
        <v>167</v>
      </c>
      <c r="E14" s="103" t="s">
        <v>389</v>
      </c>
      <c r="F14" s="79"/>
      <c r="G14" s="98"/>
      <c r="H14" s="94"/>
      <c r="I14" s="94">
        <f t="shared" si="0"/>
        <v>491.19</v>
      </c>
      <c r="J14" s="169">
        <f>J15+J16</f>
        <v>660</v>
      </c>
      <c r="K14" s="169">
        <f t="shared" si="1"/>
        <v>-168.81</v>
      </c>
      <c r="L14" s="169">
        <f>L15+L16</f>
        <v>491.19</v>
      </c>
      <c r="M14" s="169">
        <f>M15+M16</f>
        <v>491.19</v>
      </c>
    </row>
    <row r="15" spans="1:16" s="28" customFormat="1">
      <c r="A15" s="78" t="s">
        <v>240</v>
      </c>
      <c r="B15" s="79" t="s">
        <v>164</v>
      </c>
      <c r="C15" s="79" t="s">
        <v>165</v>
      </c>
      <c r="D15" s="79" t="s">
        <v>167</v>
      </c>
      <c r="E15" s="79" t="s">
        <v>389</v>
      </c>
      <c r="F15" s="79" t="s">
        <v>169</v>
      </c>
      <c r="G15" s="98">
        <v>500</v>
      </c>
      <c r="H15" s="94"/>
      <c r="I15" s="94">
        <f t="shared" si="0"/>
        <v>363.9</v>
      </c>
      <c r="J15" s="169">
        <v>500</v>
      </c>
      <c r="K15" s="169">
        <f t="shared" si="1"/>
        <v>-136.10000000000002</v>
      </c>
      <c r="L15" s="169">
        <v>363.9</v>
      </c>
      <c r="M15" s="169">
        <v>363.9</v>
      </c>
      <c r="P15" s="27"/>
    </row>
    <row r="16" spans="1:16" s="28" customFormat="1">
      <c r="A16" s="78" t="s">
        <v>241</v>
      </c>
      <c r="B16" s="79" t="s">
        <v>164</v>
      </c>
      <c r="C16" s="79" t="s">
        <v>165</v>
      </c>
      <c r="D16" s="79" t="s">
        <v>167</v>
      </c>
      <c r="E16" s="79" t="s">
        <v>389</v>
      </c>
      <c r="F16" s="79" t="s">
        <v>229</v>
      </c>
      <c r="G16" s="98"/>
      <c r="H16" s="94"/>
      <c r="I16" s="94">
        <f t="shared" si="0"/>
        <v>127.29</v>
      </c>
      <c r="J16" s="169">
        <v>160</v>
      </c>
      <c r="K16" s="169">
        <f t="shared" si="1"/>
        <v>-32.709999999999994</v>
      </c>
      <c r="L16" s="169">
        <v>127.29</v>
      </c>
      <c r="M16" s="169">
        <v>127.29</v>
      </c>
      <c r="P16" s="27"/>
    </row>
    <row r="17" spans="1:14" s="54" customFormat="1" ht="38.25">
      <c r="A17" s="99" t="s">
        <v>65</v>
      </c>
      <c r="B17" s="79" t="s">
        <v>164</v>
      </c>
      <c r="C17" s="103" t="s">
        <v>165</v>
      </c>
      <c r="D17" s="103" t="s">
        <v>171</v>
      </c>
      <c r="E17" s="100"/>
      <c r="F17" s="100"/>
      <c r="G17" s="77"/>
      <c r="H17" s="94" t="e">
        <f>#REF!</f>
        <v>#REF!</v>
      </c>
      <c r="I17" s="94">
        <f>M1</f>
        <v>0</v>
      </c>
      <c r="J17" s="169">
        <f>J18</f>
        <v>660</v>
      </c>
      <c r="K17" s="169">
        <f t="shared" si="1"/>
        <v>-171.59999999999997</v>
      </c>
      <c r="L17" s="169">
        <f t="shared" ref="L17:M20" si="2">L18</f>
        <v>488.40000000000003</v>
      </c>
      <c r="M17" s="169">
        <f t="shared" si="2"/>
        <v>488.40000000000003</v>
      </c>
      <c r="N17" s="28"/>
    </row>
    <row r="18" spans="1:14" s="54" customFormat="1" ht="42.75" hidden="1" customHeight="1">
      <c r="A18" s="99" t="s">
        <v>292</v>
      </c>
      <c r="B18" s="79" t="s">
        <v>164</v>
      </c>
      <c r="C18" s="102" t="s">
        <v>165</v>
      </c>
      <c r="D18" s="102" t="s">
        <v>171</v>
      </c>
      <c r="E18" s="103"/>
      <c r="F18" s="80"/>
      <c r="G18" s="77"/>
      <c r="H18" s="94"/>
      <c r="I18" s="94"/>
      <c r="J18" s="169">
        <f>J20</f>
        <v>660</v>
      </c>
      <c r="K18" s="169">
        <f t="shared" si="1"/>
        <v>-171.59999999999997</v>
      </c>
      <c r="L18" s="169">
        <f>L20</f>
        <v>488.40000000000003</v>
      </c>
      <c r="M18" s="169">
        <f>M20</f>
        <v>488.40000000000003</v>
      </c>
      <c r="N18" s="28"/>
    </row>
    <row r="19" spans="1:14" s="54" customFormat="1" ht="24.75" customHeight="1">
      <c r="A19" s="263" t="s">
        <v>467</v>
      </c>
      <c r="B19" s="79"/>
      <c r="C19" s="102" t="s">
        <v>165</v>
      </c>
      <c r="D19" s="102" t="s">
        <v>171</v>
      </c>
      <c r="E19" s="79" t="s">
        <v>423</v>
      </c>
      <c r="F19" s="80"/>
      <c r="G19" s="77"/>
      <c r="H19" s="94"/>
      <c r="I19" s="94"/>
      <c r="J19" s="169">
        <f>J20</f>
        <v>660</v>
      </c>
      <c r="K19" s="169">
        <f>L19-J19</f>
        <v>-171.59999999999997</v>
      </c>
      <c r="L19" s="169">
        <f>L20</f>
        <v>488.40000000000003</v>
      </c>
      <c r="M19" s="169">
        <f>M20</f>
        <v>488.40000000000003</v>
      </c>
      <c r="N19" s="28"/>
    </row>
    <row r="20" spans="1:14" s="54" customFormat="1" ht="29.25" customHeight="1">
      <c r="A20" s="101" t="s">
        <v>508</v>
      </c>
      <c r="B20" s="79" t="s">
        <v>164</v>
      </c>
      <c r="C20" s="102" t="s">
        <v>165</v>
      </c>
      <c r="D20" s="102" t="s">
        <v>171</v>
      </c>
      <c r="E20" s="103" t="s">
        <v>436</v>
      </c>
      <c r="F20" s="80"/>
      <c r="G20" s="77"/>
      <c r="H20" s="94"/>
      <c r="I20" s="94"/>
      <c r="J20" s="169">
        <f>J21</f>
        <v>660</v>
      </c>
      <c r="K20" s="169">
        <f t="shared" si="1"/>
        <v>-171.59999999999997</v>
      </c>
      <c r="L20" s="169">
        <f t="shared" si="2"/>
        <v>488.40000000000003</v>
      </c>
      <c r="M20" s="169">
        <f t="shared" si="2"/>
        <v>488.40000000000003</v>
      </c>
      <c r="N20" s="28"/>
    </row>
    <row r="21" spans="1:14" s="54" customFormat="1" ht="26.25" customHeight="1">
      <c r="A21" s="249" t="s">
        <v>442</v>
      </c>
      <c r="B21" s="79" t="s">
        <v>164</v>
      </c>
      <c r="C21" s="102" t="s">
        <v>165</v>
      </c>
      <c r="D21" s="102" t="s">
        <v>171</v>
      </c>
      <c r="E21" s="103" t="s">
        <v>437</v>
      </c>
      <c r="F21" s="80"/>
      <c r="G21" s="77"/>
      <c r="H21" s="94"/>
      <c r="I21" s="94"/>
      <c r="J21" s="169">
        <f>J23+J24</f>
        <v>660</v>
      </c>
      <c r="K21" s="169">
        <f t="shared" si="1"/>
        <v>-171.59999999999997</v>
      </c>
      <c r="L21" s="169">
        <f>L23+L24</f>
        <v>488.40000000000003</v>
      </c>
      <c r="M21" s="169">
        <f>M23+M24</f>
        <v>488.40000000000003</v>
      </c>
      <c r="N21" s="28"/>
    </row>
    <row r="22" spans="1:14" s="54" customFormat="1" ht="26.25" customHeight="1">
      <c r="A22" s="101" t="s">
        <v>426</v>
      </c>
      <c r="B22" s="79"/>
      <c r="C22" s="102" t="s">
        <v>165</v>
      </c>
      <c r="D22" s="102" t="s">
        <v>171</v>
      </c>
      <c r="E22" s="103" t="s">
        <v>404</v>
      </c>
      <c r="F22" s="80"/>
      <c r="G22" s="77"/>
      <c r="H22" s="94"/>
      <c r="I22" s="94"/>
      <c r="J22" s="169">
        <f>660</f>
        <v>660</v>
      </c>
      <c r="K22" s="169">
        <f t="shared" si="1"/>
        <v>-171.60000000000002</v>
      </c>
      <c r="L22" s="169">
        <v>488.4</v>
      </c>
      <c r="M22" s="169">
        <v>660</v>
      </c>
      <c r="N22" s="28"/>
    </row>
    <row r="23" spans="1:14" s="54" customFormat="1" ht="16.5" customHeight="1">
      <c r="A23" s="101" t="s">
        <v>240</v>
      </c>
      <c r="B23" s="79" t="s">
        <v>164</v>
      </c>
      <c r="C23" s="102" t="s">
        <v>165</v>
      </c>
      <c r="D23" s="102" t="s">
        <v>171</v>
      </c>
      <c r="E23" s="103" t="s">
        <v>404</v>
      </c>
      <c r="F23" s="80" t="s">
        <v>169</v>
      </c>
      <c r="G23" s="77"/>
      <c r="H23" s="94"/>
      <c r="I23" s="94"/>
      <c r="J23" s="169">
        <v>500</v>
      </c>
      <c r="K23" s="169">
        <f t="shared" si="1"/>
        <v>-138.88999999999999</v>
      </c>
      <c r="L23" s="169">
        <v>361.11</v>
      </c>
      <c r="M23" s="169">
        <v>361.11</v>
      </c>
      <c r="N23" s="28"/>
    </row>
    <row r="24" spans="1:14" s="54" customFormat="1" ht="18.75" customHeight="1">
      <c r="A24" s="101" t="s">
        <v>265</v>
      </c>
      <c r="B24" s="79" t="s">
        <v>164</v>
      </c>
      <c r="C24" s="102" t="s">
        <v>165</v>
      </c>
      <c r="D24" s="102" t="s">
        <v>171</v>
      </c>
      <c r="E24" s="103" t="s">
        <v>404</v>
      </c>
      <c r="F24" s="80" t="s">
        <v>229</v>
      </c>
      <c r="G24" s="77"/>
      <c r="H24" s="94"/>
      <c r="I24" s="94"/>
      <c r="J24" s="169">
        <v>160</v>
      </c>
      <c r="K24" s="169">
        <f t="shared" si="1"/>
        <v>-32.709999999999994</v>
      </c>
      <c r="L24" s="169">
        <v>127.29</v>
      </c>
      <c r="M24" s="169">
        <v>127.29</v>
      </c>
      <c r="N24" s="28"/>
    </row>
    <row r="25" spans="1:14" s="54" customFormat="1" ht="43.5" hidden="1" customHeight="1">
      <c r="A25" s="81" t="s">
        <v>64</v>
      </c>
      <c r="B25" s="79" t="s">
        <v>164</v>
      </c>
      <c r="C25" s="79" t="s">
        <v>165</v>
      </c>
      <c r="D25" s="79"/>
      <c r="E25" s="79"/>
      <c r="F25" s="79"/>
      <c r="G25" s="77" t="e">
        <f>#REF!+#REF!</f>
        <v>#REF!</v>
      </c>
      <c r="H25" s="94" t="e">
        <f>#REF!</f>
        <v>#REF!</v>
      </c>
      <c r="I25" s="94" t="e">
        <f t="shared" si="0"/>
        <v>#REF!</v>
      </c>
      <c r="J25" s="169">
        <f>J26</f>
        <v>500</v>
      </c>
      <c r="K25" s="169">
        <f t="shared" si="1"/>
        <v>-500</v>
      </c>
      <c r="L25" s="169">
        <f>L26</f>
        <v>0</v>
      </c>
      <c r="M25" s="169">
        <f>M26</f>
        <v>0</v>
      </c>
    </row>
    <row r="26" spans="1:14" ht="35.25" hidden="1" customHeight="1">
      <c r="A26" s="214" t="s">
        <v>242</v>
      </c>
      <c r="B26" s="79" t="s">
        <v>164</v>
      </c>
      <c r="C26" s="79" t="s">
        <v>165</v>
      </c>
      <c r="D26" s="79" t="s">
        <v>173</v>
      </c>
      <c r="E26" s="79"/>
      <c r="F26" s="79"/>
      <c r="G26" s="98"/>
      <c r="H26" s="94"/>
      <c r="I26" s="94">
        <f t="shared" si="0"/>
        <v>0</v>
      </c>
      <c r="J26" s="169">
        <f>J29</f>
        <v>500</v>
      </c>
      <c r="K26" s="169">
        <f t="shared" si="1"/>
        <v>-500</v>
      </c>
      <c r="L26" s="169">
        <f>L29</f>
        <v>0</v>
      </c>
      <c r="M26" s="169">
        <f>M29</f>
        <v>0</v>
      </c>
    </row>
    <row r="27" spans="1:14" ht="35.25" hidden="1" customHeight="1">
      <c r="A27" s="252" t="s">
        <v>457</v>
      </c>
      <c r="B27" s="79"/>
      <c r="C27" s="79" t="s">
        <v>165</v>
      </c>
      <c r="D27" s="79" t="s">
        <v>173</v>
      </c>
      <c r="E27" s="79" t="s">
        <v>438</v>
      </c>
      <c r="F27" s="79"/>
      <c r="G27" s="98"/>
      <c r="H27" s="94"/>
      <c r="I27" s="94"/>
      <c r="J27" s="169"/>
      <c r="K27" s="169"/>
      <c r="L27" s="169"/>
      <c r="M27" s="169"/>
    </row>
    <row r="28" spans="1:14" ht="35.25" hidden="1" customHeight="1">
      <c r="A28" s="101" t="s">
        <v>440</v>
      </c>
      <c r="B28" s="79"/>
      <c r="C28" s="79" t="s">
        <v>165</v>
      </c>
      <c r="D28" s="79" t="s">
        <v>173</v>
      </c>
      <c r="E28" s="103" t="s">
        <v>441</v>
      </c>
      <c r="F28" s="79"/>
      <c r="G28" s="98"/>
      <c r="H28" s="94"/>
      <c r="I28" s="94"/>
      <c r="J28" s="169"/>
      <c r="K28" s="169"/>
      <c r="L28" s="169"/>
      <c r="M28" s="169"/>
    </row>
    <row r="29" spans="1:14" ht="51" hidden="1">
      <c r="A29" s="78" t="s">
        <v>295</v>
      </c>
      <c r="B29" s="79" t="s">
        <v>164</v>
      </c>
      <c r="C29" s="79" t="s">
        <v>165</v>
      </c>
      <c r="D29" s="79" t="s">
        <v>173</v>
      </c>
      <c r="E29" s="79" t="s">
        <v>405</v>
      </c>
      <c r="F29" s="79"/>
      <c r="G29" s="98"/>
      <c r="H29" s="94"/>
      <c r="I29" s="94">
        <f t="shared" si="0"/>
        <v>0</v>
      </c>
      <c r="J29" s="169">
        <f>J30+J33</f>
        <v>500</v>
      </c>
      <c r="K29" s="169">
        <f t="shared" si="1"/>
        <v>-500</v>
      </c>
      <c r="L29" s="169">
        <f>L30+L33</f>
        <v>0</v>
      </c>
      <c r="M29" s="169">
        <f>M30+M33</f>
        <v>0</v>
      </c>
    </row>
    <row r="30" spans="1:14" ht="25.5" hidden="1" customHeight="1">
      <c r="A30" s="105" t="s">
        <v>296</v>
      </c>
      <c r="B30" s="79" t="s">
        <v>164</v>
      </c>
      <c r="C30" s="79" t="s">
        <v>165</v>
      </c>
      <c r="D30" s="79" t="s">
        <v>173</v>
      </c>
      <c r="E30" s="79" t="s">
        <v>230</v>
      </c>
      <c r="F30" s="79"/>
      <c r="G30" s="98"/>
      <c r="H30" s="94"/>
      <c r="I30" s="94">
        <f t="shared" si="0"/>
        <v>0</v>
      </c>
      <c r="J30" s="169">
        <f>J31+J32</f>
        <v>0</v>
      </c>
      <c r="K30" s="169">
        <f t="shared" si="1"/>
        <v>0</v>
      </c>
      <c r="L30" s="169">
        <f>L31+L32</f>
        <v>0</v>
      </c>
      <c r="M30" s="169">
        <f>M31+M32</f>
        <v>0</v>
      </c>
    </row>
    <row r="31" spans="1:14" ht="12.75" hidden="1" customHeight="1">
      <c r="A31" s="105" t="s">
        <v>240</v>
      </c>
      <c r="B31" s="79" t="s">
        <v>164</v>
      </c>
      <c r="C31" s="79" t="s">
        <v>165</v>
      </c>
      <c r="D31" s="79" t="s">
        <v>173</v>
      </c>
      <c r="E31" s="79" t="s">
        <v>230</v>
      </c>
      <c r="F31" s="106" t="s">
        <v>169</v>
      </c>
      <c r="G31" s="98"/>
      <c r="H31" s="94"/>
      <c r="I31" s="94">
        <f t="shared" si="0"/>
        <v>0</v>
      </c>
      <c r="J31" s="169"/>
      <c r="K31" s="169">
        <f t="shared" si="1"/>
        <v>0</v>
      </c>
      <c r="L31" s="169"/>
      <c r="M31" s="169"/>
    </row>
    <row r="32" spans="1:14" ht="38.25" hidden="1" customHeight="1">
      <c r="A32" s="105" t="s">
        <v>243</v>
      </c>
      <c r="B32" s="79" t="s">
        <v>164</v>
      </c>
      <c r="C32" s="79" t="s">
        <v>165</v>
      </c>
      <c r="D32" s="79" t="s">
        <v>173</v>
      </c>
      <c r="E32" s="79" t="s">
        <v>230</v>
      </c>
      <c r="F32" s="106" t="s">
        <v>229</v>
      </c>
      <c r="G32" s="98"/>
      <c r="H32" s="94"/>
      <c r="I32" s="94">
        <f t="shared" si="0"/>
        <v>0</v>
      </c>
      <c r="J32" s="169"/>
      <c r="K32" s="169">
        <f t="shared" si="1"/>
        <v>0</v>
      </c>
      <c r="L32" s="169"/>
      <c r="M32" s="169"/>
    </row>
    <row r="33" spans="1:14" ht="25.5" hidden="1">
      <c r="A33" s="78" t="s">
        <v>426</v>
      </c>
      <c r="B33" s="79" t="s">
        <v>164</v>
      </c>
      <c r="C33" s="79" t="s">
        <v>165</v>
      </c>
      <c r="D33" s="79" t="s">
        <v>173</v>
      </c>
      <c r="E33" s="79" t="s">
        <v>391</v>
      </c>
      <c r="F33" s="79"/>
      <c r="G33" s="98"/>
      <c r="H33" s="94"/>
      <c r="I33" s="94">
        <f t="shared" si="0"/>
        <v>0</v>
      </c>
      <c r="J33" s="169">
        <f>J34+J35+J36+J37+J38</f>
        <v>500</v>
      </c>
      <c r="K33" s="169">
        <f t="shared" si="1"/>
        <v>-500</v>
      </c>
      <c r="L33" s="169">
        <f>L34+L35+L36+L37+L38</f>
        <v>0</v>
      </c>
      <c r="M33" s="169">
        <f>M34+M35+M36+M37+M38</f>
        <v>0</v>
      </c>
    </row>
    <row r="34" spans="1:14" ht="0.75" hidden="1" customHeight="1">
      <c r="A34" s="105" t="s">
        <v>244</v>
      </c>
      <c r="B34" s="79" t="s">
        <v>164</v>
      </c>
      <c r="C34" s="79" t="s">
        <v>165</v>
      </c>
      <c r="D34" s="79" t="s">
        <v>173</v>
      </c>
      <c r="E34" s="79" t="s">
        <v>391</v>
      </c>
      <c r="F34" s="222" t="s">
        <v>172</v>
      </c>
      <c r="G34" s="98"/>
      <c r="H34" s="94"/>
      <c r="I34" s="94">
        <f t="shared" si="0"/>
        <v>0</v>
      </c>
      <c r="J34" s="169">
        <v>0</v>
      </c>
      <c r="K34" s="169">
        <f t="shared" si="1"/>
        <v>0</v>
      </c>
      <c r="L34" s="169">
        <v>0</v>
      </c>
      <c r="M34" s="169">
        <v>0</v>
      </c>
    </row>
    <row r="35" spans="1:14" ht="36" hidden="1" customHeight="1">
      <c r="A35" s="105" t="s">
        <v>181</v>
      </c>
      <c r="B35" s="79" t="s">
        <v>164</v>
      </c>
      <c r="C35" s="79" t="s">
        <v>165</v>
      </c>
      <c r="D35" s="79" t="s">
        <v>173</v>
      </c>
      <c r="E35" s="79" t="s">
        <v>391</v>
      </c>
      <c r="F35" s="222">
        <v>244</v>
      </c>
      <c r="G35" s="98"/>
      <c r="H35" s="94"/>
      <c r="I35" s="94">
        <f t="shared" si="0"/>
        <v>0</v>
      </c>
      <c r="J35" s="169">
        <v>500</v>
      </c>
      <c r="K35" s="169">
        <f t="shared" si="1"/>
        <v>-500</v>
      </c>
      <c r="L35" s="169"/>
      <c r="M35" s="169"/>
    </row>
    <row r="36" spans="1:14" ht="76.5" hidden="1" customHeight="1">
      <c r="A36" s="105" t="s">
        <v>245</v>
      </c>
      <c r="B36" s="79" t="s">
        <v>164</v>
      </c>
      <c r="C36" s="79" t="s">
        <v>165</v>
      </c>
      <c r="D36" s="79" t="s">
        <v>173</v>
      </c>
      <c r="E36" s="79" t="s">
        <v>231</v>
      </c>
      <c r="F36" s="106" t="s">
        <v>246</v>
      </c>
      <c r="G36" s="98"/>
      <c r="H36" s="94"/>
      <c r="I36" s="94">
        <f t="shared" si="0"/>
        <v>0</v>
      </c>
      <c r="J36" s="169">
        <v>0</v>
      </c>
      <c r="K36" s="169">
        <f t="shared" si="1"/>
        <v>0</v>
      </c>
      <c r="L36" s="169">
        <v>0</v>
      </c>
      <c r="M36" s="169">
        <v>0</v>
      </c>
    </row>
    <row r="37" spans="1:14" ht="12.75" hidden="1" customHeight="1">
      <c r="A37" s="105" t="s">
        <v>176</v>
      </c>
      <c r="B37" s="79" t="s">
        <v>164</v>
      </c>
      <c r="C37" s="79" t="s">
        <v>165</v>
      </c>
      <c r="D37" s="79" t="s">
        <v>173</v>
      </c>
      <c r="E37" s="79" t="s">
        <v>231</v>
      </c>
      <c r="F37" s="106" t="s">
        <v>177</v>
      </c>
      <c r="G37" s="98"/>
      <c r="H37" s="94"/>
      <c r="I37" s="94">
        <f t="shared" si="0"/>
        <v>0</v>
      </c>
      <c r="J37" s="169"/>
      <c r="K37" s="169">
        <f t="shared" si="1"/>
        <v>0</v>
      </c>
      <c r="L37" s="169">
        <v>0</v>
      </c>
      <c r="M37" s="169">
        <v>0</v>
      </c>
    </row>
    <row r="38" spans="1:14" ht="12.75" hidden="1" customHeight="1">
      <c r="A38" s="105" t="s">
        <v>247</v>
      </c>
      <c r="B38" s="79" t="s">
        <v>164</v>
      </c>
      <c r="C38" s="79" t="s">
        <v>165</v>
      </c>
      <c r="D38" s="79" t="s">
        <v>173</v>
      </c>
      <c r="E38" s="79" t="s">
        <v>231</v>
      </c>
      <c r="F38" s="106" t="s">
        <v>178</v>
      </c>
      <c r="G38" s="98"/>
      <c r="H38" s="94"/>
      <c r="I38" s="94">
        <f t="shared" si="0"/>
        <v>0</v>
      </c>
      <c r="J38" s="169"/>
      <c r="K38" s="169">
        <f t="shared" si="1"/>
        <v>0</v>
      </c>
      <c r="L38" s="169">
        <v>0</v>
      </c>
      <c r="M38" s="169">
        <v>0</v>
      </c>
    </row>
    <row r="39" spans="1:14">
      <c r="A39" s="214" t="s">
        <v>63</v>
      </c>
      <c r="B39" s="79" t="s">
        <v>164</v>
      </c>
      <c r="C39" s="250" t="s">
        <v>165</v>
      </c>
      <c r="D39" s="250" t="s">
        <v>179</v>
      </c>
      <c r="E39" s="79"/>
      <c r="F39" s="79"/>
      <c r="G39" s="77" t="e">
        <f>#REF!</f>
        <v>#REF!</v>
      </c>
      <c r="H39" s="94"/>
      <c r="I39" s="94">
        <f t="shared" si="0"/>
        <v>10</v>
      </c>
      <c r="J39" s="169">
        <f>J44</f>
        <v>9</v>
      </c>
      <c r="K39" s="169">
        <f t="shared" si="1"/>
        <v>1</v>
      </c>
      <c r="L39" s="169">
        <f>L44</f>
        <v>10</v>
      </c>
      <c r="M39" s="169">
        <f>M44</f>
        <v>10</v>
      </c>
    </row>
    <row r="40" spans="1:14" ht="25.5">
      <c r="A40" s="252" t="s">
        <v>457</v>
      </c>
      <c r="B40" s="79"/>
      <c r="C40" s="250" t="s">
        <v>165</v>
      </c>
      <c r="D40" s="250" t="s">
        <v>179</v>
      </c>
      <c r="E40" s="79" t="s">
        <v>438</v>
      </c>
      <c r="F40" s="79"/>
      <c r="G40" s="77"/>
      <c r="H40" s="94"/>
      <c r="I40" s="94"/>
      <c r="J40" s="169">
        <v>9</v>
      </c>
      <c r="K40" s="169">
        <f t="shared" si="1"/>
        <v>1</v>
      </c>
      <c r="L40" s="169">
        <v>10</v>
      </c>
      <c r="M40" s="169">
        <f>M41</f>
        <v>10</v>
      </c>
    </row>
    <row r="41" spans="1:14" ht="25.5">
      <c r="A41" s="196" t="s">
        <v>443</v>
      </c>
      <c r="B41" s="79"/>
      <c r="C41" s="79" t="s">
        <v>165</v>
      </c>
      <c r="D41" s="79" t="s">
        <v>179</v>
      </c>
      <c r="E41" s="79" t="s">
        <v>444</v>
      </c>
      <c r="F41" s="79"/>
      <c r="G41" s="77"/>
      <c r="H41" s="94"/>
      <c r="I41" s="94"/>
      <c r="J41" s="169">
        <v>9</v>
      </c>
      <c r="K41" s="169">
        <f t="shared" si="1"/>
        <v>1</v>
      </c>
      <c r="L41" s="169">
        <v>10</v>
      </c>
      <c r="M41" s="169">
        <f>M42</f>
        <v>10</v>
      </c>
    </row>
    <row r="42" spans="1:14" ht="25.5">
      <c r="A42" s="196" t="s">
        <v>462</v>
      </c>
      <c r="B42" s="79"/>
      <c r="C42" s="79" t="s">
        <v>165</v>
      </c>
      <c r="D42" s="79" t="s">
        <v>179</v>
      </c>
      <c r="E42" s="103" t="s">
        <v>445</v>
      </c>
      <c r="F42" s="79"/>
      <c r="G42" s="77"/>
      <c r="H42" s="94"/>
      <c r="I42" s="94"/>
      <c r="J42" s="169">
        <v>9</v>
      </c>
      <c r="K42" s="169">
        <f t="shared" si="1"/>
        <v>1</v>
      </c>
      <c r="L42" s="169">
        <v>10</v>
      </c>
      <c r="M42" s="169">
        <f>M43</f>
        <v>10</v>
      </c>
    </row>
    <row r="43" spans="1:14">
      <c r="A43" s="196" t="s">
        <v>446</v>
      </c>
      <c r="B43" s="79"/>
      <c r="C43" s="79" t="s">
        <v>165</v>
      </c>
      <c r="D43" s="79" t="s">
        <v>179</v>
      </c>
      <c r="E43" s="103" t="s">
        <v>447</v>
      </c>
      <c r="F43" s="79"/>
      <c r="G43" s="77"/>
      <c r="H43" s="94"/>
      <c r="I43" s="94"/>
      <c r="J43" s="169">
        <v>9</v>
      </c>
      <c r="K43" s="169">
        <f t="shared" si="1"/>
        <v>1</v>
      </c>
      <c r="L43" s="169">
        <v>10</v>
      </c>
      <c r="M43" s="169">
        <f>M44</f>
        <v>10</v>
      </c>
    </row>
    <row r="44" spans="1:14" ht="25.5">
      <c r="A44" s="275" t="s">
        <v>381</v>
      </c>
      <c r="B44" s="103" t="s">
        <v>164</v>
      </c>
      <c r="C44" s="103" t="s">
        <v>165</v>
      </c>
      <c r="D44" s="103" t="s">
        <v>179</v>
      </c>
      <c r="E44" s="103" t="s">
        <v>390</v>
      </c>
      <c r="F44" s="226"/>
      <c r="G44" s="77"/>
      <c r="H44" s="94"/>
      <c r="I44" s="94">
        <f t="shared" si="0"/>
        <v>10</v>
      </c>
      <c r="J44" s="169">
        <f>J45</f>
        <v>9</v>
      </c>
      <c r="K44" s="169">
        <f t="shared" si="1"/>
        <v>1</v>
      </c>
      <c r="L44" s="169">
        <f>L45</f>
        <v>10</v>
      </c>
      <c r="M44" s="169">
        <f>M45</f>
        <v>10</v>
      </c>
    </row>
    <row r="45" spans="1:14">
      <c r="A45" s="275" t="s">
        <v>380</v>
      </c>
      <c r="B45" s="103" t="s">
        <v>164</v>
      </c>
      <c r="C45" s="103" t="s">
        <v>165</v>
      </c>
      <c r="D45" s="103" t="s">
        <v>179</v>
      </c>
      <c r="E45" s="103" t="s">
        <v>390</v>
      </c>
      <c r="F45" s="224" t="s">
        <v>374</v>
      </c>
      <c r="G45" s="77"/>
      <c r="H45" s="94"/>
      <c r="I45" s="94">
        <f t="shared" si="0"/>
        <v>10</v>
      </c>
      <c r="J45" s="169">
        <v>9</v>
      </c>
      <c r="K45" s="169">
        <f t="shared" si="1"/>
        <v>1</v>
      </c>
      <c r="L45" s="169">
        <v>10</v>
      </c>
      <c r="M45" s="169">
        <v>10</v>
      </c>
      <c r="N45" s="27" t="s">
        <v>248</v>
      </c>
    </row>
    <row r="46" spans="1:14">
      <c r="A46" s="276" t="s">
        <v>375</v>
      </c>
      <c r="B46" s="79" t="s">
        <v>164</v>
      </c>
      <c r="C46" s="250" t="s">
        <v>165</v>
      </c>
      <c r="D46" s="250" t="s">
        <v>284</v>
      </c>
      <c r="E46" s="79"/>
      <c r="F46" s="75"/>
      <c r="G46" s="77"/>
      <c r="H46" s="94"/>
      <c r="I46" s="94"/>
      <c r="J46" s="169">
        <v>1953.25</v>
      </c>
      <c r="K46" s="169">
        <f>L46-J46</f>
        <v>1006.0499999999997</v>
      </c>
      <c r="L46" s="169">
        <f>L47</f>
        <v>2959.2999999999997</v>
      </c>
      <c r="M46" s="169">
        <f>M49+M53</f>
        <v>2930.19</v>
      </c>
    </row>
    <row r="47" spans="1:14" ht="25.5">
      <c r="A47" s="252" t="s">
        <v>457</v>
      </c>
      <c r="B47" s="79"/>
      <c r="C47" s="250" t="s">
        <v>165</v>
      </c>
      <c r="D47" s="250" t="s">
        <v>284</v>
      </c>
      <c r="E47" s="79" t="s">
        <v>438</v>
      </c>
      <c r="F47" s="75"/>
      <c r="G47" s="77"/>
      <c r="H47" s="94"/>
      <c r="I47" s="94"/>
      <c r="J47" s="169">
        <v>1953.25</v>
      </c>
      <c r="K47" s="169">
        <v>-2984.92</v>
      </c>
      <c r="L47" s="169">
        <f>L48</f>
        <v>2959.2999999999997</v>
      </c>
      <c r="M47" s="169">
        <f>M48+M53</f>
        <v>2930.19</v>
      </c>
    </row>
    <row r="48" spans="1:14" ht="25.5">
      <c r="A48" s="101" t="s">
        <v>440</v>
      </c>
      <c r="B48" s="79"/>
      <c r="C48" s="79" t="s">
        <v>165</v>
      </c>
      <c r="D48" s="79" t="s">
        <v>284</v>
      </c>
      <c r="E48" s="103" t="s">
        <v>441</v>
      </c>
      <c r="F48" s="75"/>
      <c r="G48" s="77"/>
      <c r="H48" s="94"/>
      <c r="I48" s="94"/>
      <c r="J48" s="169">
        <v>1953.25</v>
      </c>
      <c r="K48" s="169">
        <v>-2984.92</v>
      </c>
      <c r="L48" s="169">
        <f>L49</f>
        <v>2959.2999999999997</v>
      </c>
      <c r="M48" s="169">
        <f>M49</f>
        <v>2930.19</v>
      </c>
    </row>
    <row r="49" spans="1:14" ht="25.5">
      <c r="A49" s="234" t="s">
        <v>376</v>
      </c>
      <c r="B49" s="103" t="s">
        <v>164</v>
      </c>
      <c r="C49" s="103" t="s">
        <v>165</v>
      </c>
      <c r="D49" s="103" t="s">
        <v>284</v>
      </c>
      <c r="E49" s="79" t="s">
        <v>405</v>
      </c>
      <c r="F49" s="75"/>
      <c r="G49" s="77"/>
      <c r="H49" s="94"/>
      <c r="I49" s="94"/>
      <c r="J49" s="169">
        <v>1953.25</v>
      </c>
      <c r="K49" s="169">
        <v>-2984.92</v>
      </c>
      <c r="L49" s="169">
        <f>L50</f>
        <v>2959.2999999999997</v>
      </c>
      <c r="M49" s="169">
        <f>M50</f>
        <v>2930.19</v>
      </c>
    </row>
    <row r="50" spans="1:14" ht="25.5">
      <c r="A50" s="197" t="s">
        <v>426</v>
      </c>
      <c r="B50" s="103"/>
      <c r="C50" s="103" t="s">
        <v>165</v>
      </c>
      <c r="D50" s="103" t="s">
        <v>284</v>
      </c>
      <c r="E50" s="103" t="s">
        <v>391</v>
      </c>
      <c r="F50" s="75"/>
      <c r="G50" s="77"/>
      <c r="H50" s="94"/>
      <c r="I50" s="94"/>
      <c r="J50" s="169">
        <v>1953.25</v>
      </c>
      <c r="K50" s="169">
        <v>-2984.92</v>
      </c>
      <c r="L50" s="169">
        <f>L51+L52+L54</f>
        <v>2959.2999999999997</v>
      </c>
      <c r="M50" s="169">
        <f>M51+M52+M54</f>
        <v>2930.19</v>
      </c>
    </row>
    <row r="51" spans="1:14">
      <c r="A51" s="197" t="s">
        <v>240</v>
      </c>
      <c r="B51" s="79" t="s">
        <v>164</v>
      </c>
      <c r="C51" s="79" t="s">
        <v>165</v>
      </c>
      <c r="D51" s="79" t="s">
        <v>284</v>
      </c>
      <c r="E51" s="79" t="s">
        <v>391</v>
      </c>
      <c r="F51" s="75" t="s">
        <v>180</v>
      </c>
      <c r="G51" s="77"/>
      <c r="H51" s="94"/>
      <c r="I51" s="94"/>
      <c r="J51" s="169">
        <v>1298.25</v>
      </c>
      <c r="K51" s="169">
        <f t="shared" si="1"/>
        <v>922.54</v>
      </c>
      <c r="L51" s="169">
        <f>2232.19-11.4</f>
        <v>2220.79</v>
      </c>
      <c r="M51" s="169">
        <f>2232.19-11.12</f>
        <v>2221.0700000000002</v>
      </c>
    </row>
    <row r="52" spans="1:14" ht="38.25">
      <c r="A52" s="105" t="s">
        <v>255</v>
      </c>
      <c r="B52" s="79" t="s">
        <v>164</v>
      </c>
      <c r="C52" s="79" t="s">
        <v>165</v>
      </c>
      <c r="D52" s="79" t="s">
        <v>284</v>
      </c>
      <c r="E52" s="79" t="s">
        <v>391</v>
      </c>
      <c r="F52" s="75" t="s">
        <v>236</v>
      </c>
      <c r="G52" s="77"/>
      <c r="H52" s="94"/>
      <c r="I52" s="94"/>
      <c r="J52" s="169">
        <v>605</v>
      </c>
      <c r="K52" s="169">
        <f t="shared" si="1"/>
        <v>69.12</v>
      </c>
      <c r="L52" s="169">
        <v>674.12</v>
      </c>
      <c r="M52" s="169">
        <v>674.12</v>
      </c>
    </row>
    <row r="53" spans="1:14" ht="25.5" hidden="1">
      <c r="A53" s="197" t="s">
        <v>297</v>
      </c>
      <c r="B53" s="79" t="s">
        <v>164</v>
      </c>
      <c r="C53" s="79" t="s">
        <v>165</v>
      </c>
      <c r="D53" s="79" t="s">
        <v>284</v>
      </c>
      <c r="E53" s="79" t="s">
        <v>391</v>
      </c>
      <c r="F53" s="75"/>
      <c r="G53" s="77"/>
      <c r="H53" s="94"/>
      <c r="I53" s="94"/>
      <c r="J53" s="169">
        <f>J54</f>
        <v>50</v>
      </c>
      <c r="K53" s="169">
        <f t="shared" si="1"/>
        <v>-50</v>
      </c>
      <c r="L53" s="169"/>
      <c r="M53" s="169"/>
    </row>
    <row r="54" spans="1:14" ht="25.5">
      <c r="A54" s="105" t="s">
        <v>181</v>
      </c>
      <c r="B54" s="79" t="s">
        <v>164</v>
      </c>
      <c r="C54" s="79" t="s">
        <v>165</v>
      </c>
      <c r="D54" s="79" t="s">
        <v>284</v>
      </c>
      <c r="E54" s="79" t="s">
        <v>391</v>
      </c>
      <c r="F54" s="75" t="s">
        <v>175</v>
      </c>
      <c r="G54" s="77"/>
      <c r="H54" s="94"/>
      <c r="I54" s="94"/>
      <c r="J54" s="169">
        <v>50</v>
      </c>
      <c r="K54" s="169">
        <f t="shared" si="1"/>
        <v>14.39</v>
      </c>
      <c r="L54" s="169">
        <v>64.39</v>
      </c>
      <c r="M54" s="169">
        <v>35</v>
      </c>
    </row>
    <row r="55" spans="1:14" ht="17.25" customHeight="1">
      <c r="A55" s="214" t="s">
        <v>190</v>
      </c>
      <c r="B55" s="79" t="s">
        <v>164</v>
      </c>
      <c r="C55" s="250" t="s">
        <v>167</v>
      </c>
      <c r="D55" s="79"/>
      <c r="E55" s="79"/>
      <c r="F55" s="79"/>
      <c r="G55" s="77" t="e">
        <f>G56</f>
        <v>#REF!</v>
      </c>
      <c r="H55" s="94" t="e">
        <f>H56</f>
        <v>#REF!</v>
      </c>
      <c r="I55" s="94" t="e">
        <f t="shared" si="0"/>
        <v>#REF!</v>
      </c>
      <c r="J55" s="169">
        <f>J56</f>
        <v>222.29999999999998</v>
      </c>
      <c r="K55" s="194">
        <f t="shared" si="1"/>
        <v>-4.6999999999999886</v>
      </c>
      <c r="L55" s="194">
        <f>L56</f>
        <v>217.6</v>
      </c>
      <c r="M55" s="194">
        <f>M56</f>
        <v>225.6</v>
      </c>
    </row>
    <row r="56" spans="1:14">
      <c r="A56" s="214" t="s">
        <v>78</v>
      </c>
      <c r="B56" s="250" t="s">
        <v>164</v>
      </c>
      <c r="C56" s="250" t="s">
        <v>167</v>
      </c>
      <c r="D56" s="250" t="s">
        <v>171</v>
      </c>
      <c r="E56" s="79"/>
      <c r="F56" s="79"/>
      <c r="G56" s="77" t="e">
        <f>#REF!+#REF!</f>
        <v>#REF!</v>
      </c>
      <c r="H56" s="94" t="e">
        <f>#REF!</f>
        <v>#REF!</v>
      </c>
      <c r="I56" s="94" t="e">
        <f t="shared" si="0"/>
        <v>#REF!</v>
      </c>
      <c r="J56" s="169">
        <f>J57</f>
        <v>222.29999999999998</v>
      </c>
      <c r="K56" s="169">
        <f t="shared" si="1"/>
        <v>-4.6999999999999886</v>
      </c>
      <c r="L56" s="169">
        <f>L57</f>
        <v>217.6</v>
      </c>
      <c r="M56" s="169">
        <f>M57</f>
        <v>225.6</v>
      </c>
      <c r="N56" s="27" t="s">
        <v>250</v>
      </c>
    </row>
    <row r="57" spans="1:14" ht="63.75">
      <c r="A57" s="275" t="s">
        <v>298</v>
      </c>
      <c r="B57" s="79" t="s">
        <v>164</v>
      </c>
      <c r="C57" s="79" t="s">
        <v>167</v>
      </c>
      <c r="D57" s="79" t="s">
        <v>171</v>
      </c>
      <c r="E57" s="79" t="s">
        <v>392</v>
      </c>
      <c r="F57" s="79"/>
      <c r="G57" s="98"/>
      <c r="H57" s="94"/>
      <c r="I57" s="94">
        <f t="shared" si="0"/>
        <v>225.6</v>
      </c>
      <c r="J57" s="169">
        <f>J58+J59+J60</f>
        <v>222.29999999999998</v>
      </c>
      <c r="K57" s="169">
        <f t="shared" si="1"/>
        <v>-4.6999999999999886</v>
      </c>
      <c r="L57" s="169">
        <v>217.6</v>
      </c>
      <c r="M57" s="169">
        <f>M58+M59+M60</f>
        <v>225.6</v>
      </c>
      <c r="N57" s="27" t="s">
        <v>250</v>
      </c>
    </row>
    <row r="58" spans="1:14">
      <c r="A58" s="105" t="s">
        <v>240</v>
      </c>
      <c r="B58" s="79" t="s">
        <v>164</v>
      </c>
      <c r="C58" s="79" t="s">
        <v>167</v>
      </c>
      <c r="D58" s="79" t="s">
        <v>171</v>
      </c>
      <c r="E58" s="79" t="s">
        <v>392</v>
      </c>
      <c r="F58" s="106" t="s">
        <v>169</v>
      </c>
      <c r="G58" s="98"/>
      <c r="H58" s="94">
        <v>0</v>
      </c>
      <c r="I58" s="94">
        <f t="shared" si="0"/>
        <v>157.46899999999999</v>
      </c>
      <c r="J58" s="169">
        <v>155.16999999999999</v>
      </c>
      <c r="K58" s="169">
        <f t="shared" si="1"/>
        <v>-3.2800000000000011</v>
      </c>
      <c r="L58" s="169">
        <v>151.88999999999999</v>
      </c>
      <c r="M58" s="169">
        <v>157.46899999999999</v>
      </c>
      <c r="N58" s="27" t="s">
        <v>250</v>
      </c>
    </row>
    <row r="59" spans="1:14" ht="28.5" customHeight="1">
      <c r="A59" s="105" t="s">
        <v>243</v>
      </c>
      <c r="B59" s="79" t="s">
        <v>164</v>
      </c>
      <c r="C59" s="79" t="s">
        <v>167</v>
      </c>
      <c r="D59" s="79" t="s">
        <v>171</v>
      </c>
      <c r="E59" s="79" t="s">
        <v>392</v>
      </c>
      <c r="F59" s="106" t="s">
        <v>229</v>
      </c>
      <c r="G59" s="98"/>
      <c r="H59" s="94">
        <v>0</v>
      </c>
      <c r="I59" s="94">
        <f t="shared" si="0"/>
        <v>68.131</v>
      </c>
      <c r="J59" s="169">
        <v>67.13</v>
      </c>
      <c r="K59" s="169">
        <f t="shared" si="1"/>
        <v>-1.4099999999999966</v>
      </c>
      <c r="L59" s="169">
        <v>65.72</v>
      </c>
      <c r="M59" s="169">
        <v>68.131</v>
      </c>
    </row>
    <row r="60" spans="1:14" ht="25.5" hidden="1" customHeight="1">
      <c r="A60" s="275" t="s">
        <v>181</v>
      </c>
      <c r="B60" s="79" t="s">
        <v>164</v>
      </c>
      <c r="C60" s="79" t="s">
        <v>167</v>
      </c>
      <c r="D60" s="79" t="s">
        <v>171</v>
      </c>
      <c r="E60" s="79" t="s">
        <v>249</v>
      </c>
      <c r="F60" s="79" t="s">
        <v>175</v>
      </c>
      <c r="G60" s="98"/>
      <c r="H60" s="94"/>
      <c r="I60" s="94">
        <f t="shared" si="0"/>
        <v>0</v>
      </c>
      <c r="J60" s="169"/>
      <c r="K60" s="169">
        <f t="shared" si="1"/>
        <v>0</v>
      </c>
      <c r="L60" s="169">
        <v>0</v>
      </c>
      <c r="M60" s="169">
        <v>0</v>
      </c>
    </row>
    <row r="61" spans="1:14" ht="25.5" hidden="1" customHeight="1">
      <c r="A61" s="275" t="s">
        <v>363</v>
      </c>
      <c r="B61" s="79" t="s">
        <v>164</v>
      </c>
      <c r="C61" s="79" t="s">
        <v>171</v>
      </c>
      <c r="D61" s="79"/>
      <c r="E61" s="79"/>
      <c r="F61" s="79"/>
      <c r="G61" s="98"/>
      <c r="H61" s="94"/>
      <c r="I61" s="94"/>
      <c r="J61" s="169"/>
      <c r="K61" s="169"/>
      <c r="L61" s="169">
        <f t="shared" ref="L61:M63" si="3">L62</f>
        <v>0</v>
      </c>
      <c r="M61" s="169">
        <f t="shared" si="3"/>
        <v>0</v>
      </c>
    </row>
    <row r="62" spans="1:14" ht="25.5" hidden="1" customHeight="1">
      <c r="A62" s="275" t="s">
        <v>362</v>
      </c>
      <c r="B62" s="79" t="s">
        <v>164</v>
      </c>
      <c r="C62" s="79" t="s">
        <v>171</v>
      </c>
      <c r="D62" s="79" t="s">
        <v>364</v>
      </c>
      <c r="E62" s="79"/>
      <c r="F62" s="79"/>
      <c r="G62" s="98"/>
      <c r="H62" s="94"/>
      <c r="I62" s="94"/>
      <c r="J62" s="169"/>
      <c r="K62" s="169"/>
      <c r="L62" s="169">
        <f t="shared" si="3"/>
        <v>0</v>
      </c>
      <c r="M62" s="169">
        <f t="shared" si="3"/>
        <v>0</v>
      </c>
    </row>
    <row r="63" spans="1:14" ht="25.5" hidden="1">
      <c r="A63" s="275" t="s">
        <v>365</v>
      </c>
      <c r="B63" s="79" t="s">
        <v>164</v>
      </c>
      <c r="C63" s="79" t="s">
        <v>171</v>
      </c>
      <c r="D63" s="79" t="s">
        <v>364</v>
      </c>
      <c r="E63" s="79" t="s">
        <v>368</v>
      </c>
      <c r="F63" s="79"/>
      <c r="G63" s="98"/>
      <c r="H63" s="94"/>
      <c r="I63" s="94"/>
      <c r="J63" s="169"/>
      <c r="K63" s="169"/>
      <c r="L63" s="169">
        <f t="shared" si="3"/>
        <v>0</v>
      </c>
      <c r="M63" s="169">
        <f t="shared" si="3"/>
        <v>0</v>
      </c>
    </row>
    <row r="64" spans="1:14" ht="51" hidden="1" customHeight="1">
      <c r="A64" s="275" t="s">
        <v>181</v>
      </c>
      <c r="B64" s="79" t="s">
        <v>164</v>
      </c>
      <c r="C64" s="79" t="s">
        <v>171</v>
      </c>
      <c r="D64" s="79" t="s">
        <v>364</v>
      </c>
      <c r="E64" s="79" t="s">
        <v>368</v>
      </c>
      <c r="F64" s="79" t="s">
        <v>175</v>
      </c>
      <c r="G64" s="98"/>
      <c r="H64" s="94"/>
      <c r="I64" s="94"/>
      <c r="J64" s="169"/>
      <c r="K64" s="169"/>
      <c r="L64" s="169"/>
      <c r="M64" s="169"/>
    </row>
    <row r="65" spans="1:13">
      <c r="A65" s="214" t="s">
        <v>182</v>
      </c>
      <c r="B65" s="79" t="s">
        <v>164</v>
      </c>
      <c r="C65" s="250" t="s">
        <v>174</v>
      </c>
      <c r="D65" s="250"/>
      <c r="E65" s="79"/>
      <c r="F65" s="79"/>
      <c r="G65" s="77" t="e">
        <f>G67+#REF!</f>
        <v>#REF!</v>
      </c>
      <c r="H65" s="94" t="e">
        <f>H67</f>
        <v>#REF!</v>
      </c>
      <c r="I65" s="94" t="e">
        <f t="shared" si="0"/>
        <v>#REF!</v>
      </c>
      <c r="J65" s="169">
        <f>J67+J66</f>
        <v>52</v>
      </c>
      <c r="K65" s="194">
        <f t="shared" si="1"/>
        <v>-32</v>
      </c>
      <c r="L65" s="194">
        <f>L67+L66</f>
        <v>20</v>
      </c>
      <c r="M65" s="194">
        <f>M67+M66</f>
        <v>20</v>
      </c>
    </row>
    <row r="66" spans="1:13" hidden="1">
      <c r="A66" s="174" t="s">
        <v>52</v>
      </c>
      <c r="B66" s="79" t="s">
        <v>164</v>
      </c>
      <c r="C66" s="250" t="s">
        <v>174</v>
      </c>
      <c r="D66" s="250" t="s">
        <v>171</v>
      </c>
      <c r="E66" s="79" t="s">
        <v>289</v>
      </c>
      <c r="F66" s="79" t="s">
        <v>175</v>
      </c>
      <c r="G66" s="98"/>
      <c r="H66" s="94"/>
      <c r="I66" s="94">
        <f t="shared" si="0"/>
        <v>0</v>
      </c>
      <c r="J66" s="169"/>
      <c r="K66" s="169">
        <f t="shared" si="1"/>
        <v>0</v>
      </c>
      <c r="L66" s="169"/>
      <c r="M66" s="169"/>
    </row>
    <row r="67" spans="1:13">
      <c r="A67" s="196" t="s">
        <v>52</v>
      </c>
      <c r="B67" s="79" t="s">
        <v>164</v>
      </c>
      <c r="C67" s="250" t="s">
        <v>174</v>
      </c>
      <c r="D67" s="250" t="s">
        <v>171</v>
      </c>
      <c r="E67" s="79"/>
      <c r="F67" s="79"/>
      <c r="G67" s="77" t="e">
        <f>#REF!+#REF!+#REF!+#REF!+#REF!</f>
        <v>#REF!</v>
      </c>
      <c r="H67" s="94" t="e">
        <f>#REF!</f>
        <v>#REF!</v>
      </c>
      <c r="I67" s="94" t="e">
        <f t="shared" si="0"/>
        <v>#REF!</v>
      </c>
      <c r="J67" s="169">
        <f>J70</f>
        <v>52</v>
      </c>
      <c r="K67" s="169">
        <f t="shared" si="1"/>
        <v>-32</v>
      </c>
      <c r="L67" s="169">
        <f>L70</f>
        <v>20</v>
      </c>
      <c r="M67" s="169">
        <f>M70</f>
        <v>20</v>
      </c>
    </row>
    <row r="68" spans="1:13" ht="25.5">
      <c r="A68" s="252" t="s">
        <v>439</v>
      </c>
      <c r="B68" s="103"/>
      <c r="C68" s="103" t="s">
        <v>174</v>
      </c>
      <c r="D68" s="103" t="s">
        <v>171</v>
      </c>
      <c r="E68" s="103" t="s">
        <v>438</v>
      </c>
      <c r="F68" s="79"/>
      <c r="G68" s="77"/>
      <c r="H68" s="94"/>
      <c r="I68" s="94"/>
      <c r="J68" s="169">
        <v>52</v>
      </c>
      <c r="K68" s="169">
        <f t="shared" si="1"/>
        <v>-32</v>
      </c>
      <c r="L68" s="169">
        <v>20</v>
      </c>
      <c r="M68" s="169">
        <f>M69</f>
        <v>20</v>
      </c>
    </row>
    <row r="69" spans="1:13">
      <c r="A69" s="252" t="s">
        <v>427</v>
      </c>
      <c r="B69" s="103"/>
      <c r="C69" s="103" t="s">
        <v>174</v>
      </c>
      <c r="D69" s="103" t="s">
        <v>171</v>
      </c>
      <c r="E69" s="103" t="s">
        <v>454</v>
      </c>
      <c r="F69" s="79"/>
      <c r="G69" s="77"/>
      <c r="H69" s="94"/>
      <c r="I69" s="94"/>
      <c r="J69" s="169">
        <v>52</v>
      </c>
      <c r="K69" s="169">
        <f t="shared" si="1"/>
        <v>-32</v>
      </c>
      <c r="L69" s="169">
        <v>20</v>
      </c>
      <c r="M69" s="169">
        <f>M70</f>
        <v>20</v>
      </c>
    </row>
    <row r="70" spans="1:13">
      <c r="A70" s="174" t="s">
        <v>469</v>
      </c>
      <c r="B70" s="79" t="s">
        <v>164</v>
      </c>
      <c r="C70" s="79" t="s">
        <v>174</v>
      </c>
      <c r="D70" s="79" t="s">
        <v>171</v>
      </c>
      <c r="E70" s="79" t="s">
        <v>455</v>
      </c>
      <c r="F70" s="79"/>
      <c r="G70" s="98"/>
      <c r="H70" s="94"/>
      <c r="I70" s="94">
        <f t="shared" si="0"/>
        <v>20</v>
      </c>
      <c r="J70" s="169">
        <f>J73</f>
        <v>52</v>
      </c>
      <c r="K70" s="169">
        <f t="shared" si="1"/>
        <v>-32</v>
      </c>
      <c r="L70" s="169">
        <f>L73</f>
        <v>20</v>
      </c>
      <c r="M70" s="169">
        <f>M71</f>
        <v>20</v>
      </c>
    </row>
    <row r="71" spans="1:13">
      <c r="A71" s="174" t="s">
        <v>464</v>
      </c>
      <c r="B71" s="79"/>
      <c r="C71" s="79" t="s">
        <v>174</v>
      </c>
      <c r="D71" s="79" t="s">
        <v>171</v>
      </c>
      <c r="E71" s="103" t="s">
        <v>465</v>
      </c>
      <c r="F71" s="79"/>
      <c r="G71" s="98"/>
      <c r="H71" s="94"/>
      <c r="I71" s="94"/>
      <c r="J71" s="169">
        <v>52</v>
      </c>
      <c r="K71" s="169">
        <f t="shared" si="1"/>
        <v>-32</v>
      </c>
      <c r="L71" s="169">
        <v>20</v>
      </c>
      <c r="M71" s="169">
        <f>M72</f>
        <v>20</v>
      </c>
    </row>
    <row r="72" spans="1:13" ht="25.5">
      <c r="A72" s="174" t="s">
        <v>466</v>
      </c>
      <c r="B72" s="103"/>
      <c r="C72" s="103" t="s">
        <v>174</v>
      </c>
      <c r="D72" s="103" t="s">
        <v>171</v>
      </c>
      <c r="E72" s="103" t="s">
        <v>395</v>
      </c>
      <c r="F72" s="79"/>
      <c r="G72" s="98"/>
      <c r="H72" s="94"/>
      <c r="I72" s="94"/>
      <c r="J72" s="169">
        <v>52</v>
      </c>
      <c r="K72" s="169">
        <f t="shared" si="1"/>
        <v>-32</v>
      </c>
      <c r="L72" s="169">
        <v>20</v>
      </c>
      <c r="M72" s="169">
        <f>M73</f>
        <v>20</v>
      </c>
    </row>
    <row r="73" spans="1:13" ht="25.5">
      <c r="A73" s="174" t="s">
        <v>181</v>
      </c>
      <c r="B73" s="79" t="s">
        <v>164</v>
      </c>
      <c r="C73" s="79" t="s">
        <v>174</v>
      </c>
      <c r="D73" s="79" t="s">
        <v>171</v>
      </c>
      <c r="E73" s="79" t="s">
        <v>395</v>
      </c>
      <c r="F73" s="79" t="s">
        <v>175</v>
      </c>
      <c r="G73" s="98"/>
      <c r="H73" s="94"/>
      <c r="I73" s="94">
        <f t="shared" si="0"/>
        <v>20</v>
      </c>
      <c r="J73" s="169">
        <v>52</v>
      </c>
      <c r="K73" s="169">
        <f t="shared" si="1"/>
        <v>-32</v>
      </c>
      <c r="L73" s="169">
        <v>20</v>
      </c>
      <c r="M73" s="169">
        <v>20</v>
      </c>
    </row>
    <row r="74" spans="1:13">
      <c r="A74" s="214" t="s">
        <v>184</v>
      </c>
      <c r="B74" s="79" t="s">
        <v>164</v>
      </c>
      <c r="C74" s="250" t="s">
        <v>183</v>
      </c>
      <c r="D74" s="250"/>
      <c r="E74" s="79"/>
      <c r="F74" s="79"/>
      <c r="G74" s="77" t="e">
        <f>G75</f>
        <v>#REF!</v>
      </c>
      <c r="H74" s="94" t="e">
        <f>H75</f>
        <v>#REF!</v>
      </c>
      <c r="I74" s="94" t="e">
        <f t="shared" si="0"/>
        <v>#REF!</v>
      </c>
      <c r="J74" s="169">
        <f>J75</f>
        <v>464.66999999999996</v>
      </c>
      <c r="K74" s="194">
        <f t="shared" si="1"/>
        <v>-209.36999999999998</v>
      </c>
      <c r="L74" s="194">
        <f>L75</f>
        <v>255.29999999999998</v>
      </c>
      <c r="M74" s="194">
        <f>M75</f>
        <v>255.29999999999998</v>
      </c>
    </row>
    <row r="75" spans="1:13">
      <c r="A75" s="214" t="s">
        <v>46</v>
      </c>
      <c r="B75" s="79" t="s">
        <v>164</v>
      </c>
      <c r="C75" s="250" t="s">
        <v>183</v>
      </c>
      <c r="D75" s="250" t="s">
        <v>183</v>
      </c>
      <c r="E75" s="79"/>
      <c r="F75" s="79"/>
      <c r="G75" s="77" t="e">
        <f>#REF!+#REF!</f>
        <v>#REF!</v>
      </c>
      <c r="H75" s="94" t="e">
        <f>#REF!</f>
        <v>#REF!</v>
      </c>
      <c r="I75" s="94" t="e">
        <f t="shared" si="0"/>
        <v>#REF!</v>
      </c>
      <c r="J75" s="169">
        <f>J79</f>
        <v>464.66999999999996</v>
      </c>
      <c r="K75" s="169">
        <f t="shared" si="1"/>
        <v>-209.36999999999998</v>
      </c>
      <c r="L75" s="169">
        <f>L79</f>
        <v>255.29999999999998</v>
      </c>
      <c r="M75" s="169">
        <f>M79</f>
        <v>255.29999999999998</v>
      </c>
    </row>
    <row r="76" spans="1:13" ht="25.5">
      <c r="A76" s="252" t="s">
        <v>439</v>
      </c>
      <c r="B76" s="103" t="s">
        <v>164</v>
      </c>
      <c r="C76" s="103" t="s">
        <v>183</v>
      </c>
      <c r="D76" s="103" t="s">
        <v>183</v>
      </c>
      <c r="E76" s="103" t="s">
        <v>438</v>
      </c>
      <c r="F76" s="79"/>
      <c r="G76" s="77"/>
      <c r="H76" s="94"/>
      <c r="I76" s="94"/>
      <c r="J76" s="169">
        <v>464.67</v>
      </c>
      <c r="K76" s="169">
        <f t="shared" si="1"/>
        <v>-209.37000000000003</v>
      </c>
      <c r="L76" s="169">
        <f>L77</f>
        <v>255.29999999999998</v>
      </c>
      <c r="M76" s="169">
        <f>M80</f>
        <v>255.29999999999998</v>
      </c>
    </row>
    <row r="77" spans="1:13">
      <c r="A77" s="174" t="s">
        <v>451</v>
      </c>
      <c r="B77" s="103" t="s">
        <v>164</v>
      </c>
      <c r="C77" s="103" t="s">
        <v>183</v>
      </c>
      <c r="D77" s="103" t="s">
        <v>183</v>
      </c>
      <c r="E77" s="103" t="s">
        <v>431</v>
      </c>
      <c r="F77" s="79"/>
      <c r="G77" s="77"/>
      <c r="H77" s="94"/>
      <c r="I77" s="94"/>
      <c r="J77" s="169">
        <v>464.67</v>
      </c>
      <c r="K77" s="169">
        <f t="shared" si="1"/>
        <v>-209.37000000000003</v>
      </c>
      <c r="L77" s="169">
        <f>L78</f>
        <v>255.29999999999998</v>
      </c>
      <c r="M77" s="169">
        <f>M81</f>
        <v>255.29999999999998</v>
      </c>
    </row>
    <row r="78" spans="1:13">
      <c r="A78" s="197" t="s">
        <v>452</v>
      </c>
      <c r="B78" s="103" t="s">
        <v>164</v>
      </c>
      <c r="C78" s="103" t="s">
        <v>183</v>
      </c>
      <c r="D78" s="103" t="s">
        <v>183</v>
      </c>
      <c r="E78" s="103" t="s">
        <v>450</v>
      </c>
      <c r="F78" s="79"/>
      <c r="G78" s="77"/>
      <c r="H78" s="94"/>
      <c r="I78" s="94"/>
      <c r="J78" s="169">
        <v>464.67</v>
      </c>
      <c r="K78" s="169">
        <f t="shared" si="1"/>
        <v>-209.37000000000003</v>
      </c>
      <c r="L78" s="169">
        <f>L80</f>
        <v>255.29999999999998</v>
      </c>
      <c r="M78" s="169">
        <f>M80</f>
        <v>255.29999999999998</v>
      </c>
    </row>
    <row r="79" spans="1:13" hidden="1">
      <c r="A79" s="174" t="s">
        <v>252</v>
      </c>
      <c r="B79" s="79" t="s">
        <v>164</v>
      </c>
      <c r="C79" s="79" t="s">
        <v>183</v>
      </c>
      <c r="D79" s="79" t="s">
        <v>183</v>
      </c>
      <c r="E79" s="79" t="s">
        <v>397</v>
      </c>
      <c r="F79" s="79"/>
      <c r="G79" s="98"/>
      <c r="H79" s="94"/>
      <c r="I79" s="94">
        <f t="shared" si="0"/>
        <v>255.29999999999998</v>
      </c>
      <c r="J79" s="169">
        <f>J80</f>
        <v>464.66999999999996</v>
      </c>
      <c r="K79" s="169">
        <f t="shared" si="1"/>
        <v>-209.36999999999998</v>
      </c>
      <c r="L79" s="169">
        <f>L80</f>
        <v>255.29999999999998</v>
      </c>
      <c r="M79" s="169">
        <f>M80</f>
        <v>255.29999999999998</v>
      </c>
    </row>
    <row r="80" spans="1:13" ht="25.5">
      <c r="A80" s="174" t="s">
        <v>253</v>
      </c>
      <c r="B80" s="79" t="s">
        <v>164</v>
      </c>
      <c r="C80" s="79" t="s">
        <v>183</v>
      </c>
      <c r="D80" s="79" t="s">
        <v>183</v>
      </c>
      <c r="E80" s="79" t="s">
        <v>397</v>
      </c>
      <c r="F80" s="79"/>
      <c r="G80" s="98"/>
      <c r="H80" s="94"/>
      <c r="I80" s="94">
        <f t="shared" si="0"/>
        <v>255.29999999999998</v>
      </c>
      <c r="J80" s="169">
        <f>J81+J84</f>
        <v>464.66999999999996</v>
      </c>
      <c r="K80" s="169">
        <f t="shared" si="1"/>
        <v>-209.36999999999998</v>
      </c>
      <c r="L80" s="169">
        <f>L81+L84</f>
        <v>255.29999999999998</v>
      </c>
      <c r="M80" s="169">
        <f>M81+M84</f>
        <v>255.29999999999998</v>
      </c>
    </row>
    <row r="81" spans="1:22" ht="25.5" hidden="1">
      <c r="A81" s="105" t="s">
        <v>254</v>
      </c>
      <c r="B81" s="79" t="s">
        <v>164</v>
      </c>
      <c r="C81" s="79" t="s">
        <v>183</v>
      </c>
      <c r="D81" s="79" t="s">
        <v>183</v>
      </c>
      <c r="E81" s="79" t="s">
        <v>396</v>
      </c>
      <c r="F81" s="79"/>
      <c r="G81" s="98"/>
      <c r="H81" s="94"/>
      <c r="I81" s="94">
        <f t="shared" si="0"/>
        <v>255.29999999999998</v>
      </c>
      <c r="J81" s="169">
        <f>J82+J83</f>
        <v>464.66999999999996</v>
      </c>
      <c r="K81" s="169">
        <f t="shared" si="1"/>
        <v>-209.36999999999998</v>
      </c>
      <c r="L81" s="169">
        <f>L82+L83</f>
        <v>255.29999999999998</v>
      </c>
      <c r="M81" s="169">
        <f>M82+M83</f>
        <v>255.29999999999998</v>
      </c>
    </row>
    <row r="82" spans="1:22" ht="25.5" customHeight="1">
      <c r="A82" s="105" t="s">
        <v>235</v>
      </c>
      <c r="B82" s="79" t="s">
        <v>164</v>
      </c>
      <c r="C82" s="79" t="s">
        <v>183</v>
      </c>
      <c r="D82" s="79" t="s">
        <v>183</v>
      </c>
      <c r="E82" s="79" t="s">
        <v>396</v>
      </c>
      <c r="F82" s="106" t="s">
        <v>180</v>
      </c>
      <c r="G82" s="98"/>
      <c r="H82" s="94"/>
      <c r="I82" s="94">
        <f t="shared" si="0"/>
        <v>178.2</v>
      </c>
      <c r="J82" s="169">
        <v>356.89</v>
      </c>
      <c r="K82" s="169">
        <f t="shared" si="1"/>
        <v>-178.69</v>
      </c>
      <c r="L82" s="169">
        <v>178.2</v>
      </c>
      <c r="M82" s="169">
        <v>178.2</v>
      </c>
    </row>
    <row r="83" spans="1:22" ht="25.5" customHeight="1">
      <c r="A83" s="105" t="s">
        <v>255</v>
      </c>
      <c r="B83" s="79" t="s">
        <v>164</v>
      </c>
      <c r="C83" s="79" t="s">
        <v>183</v>
      </c>
      <c r="D83" s="79" t="s">
        <v>183</v>
      </c>
      <c r="E83" s="79" t="s">
        <v>396</v>
      </c>
      <c r="F83" s="106" t="s">
        <v>236</v>
      </c>
      <c r="G83" s="98"/>
      <c r="H83" s="94"/>
      <c r="I83" s="94">
        <f t="shared" si="0"/>
        <v>77.099999999999994</v>
      </c>
      <c r="J83" s="169">
        <v>107.78</v>
      </c>
      <c r="K83" s="169">
        <f t="shared" si="1"/>
        <v>-30.680000000000007</v>
      </c>
      <c r="L83" s="169">
        <v>77.099999999999994</v>
      </c>
      <c r="M83" s="169">
        <v>77.099999999999994</v>
      </c>
    </row>
    <row r="84" spans="1:22" ht="18" hidden="1" customHeight="1">
      <c r="A84" s="174" t="s">
        <v>256</v>
      </c>
      <c r="B84" s="79" t="s">
        <v>164</v>
      </c>
      <c r="C84" s="79" t="s">
        <v>183</v>
      </c>
      <c r="D84" s="79" t="s">
        <v>183</v>
      </c>
      <c r="E84" s="79" t="s">
        <v>257</v>
      </c>
      <c r="F84" s="79"/>
      <c r="G84" s="98"/>
      <c r="H84" s="94"/>
      <c r="I84" s="94">
        <f t="shared" si="0"/>
        <v>0</v>
      </c>
      <c r="J84" s="169">
        <f>J85</f>
        <v>0</v>
      </c>
      <c r="K84" s="169">
        <f t="shared" si="1"/>
        <v>0</v>
      </c>
      <c r="L84" s="169">
        <f>L85</f>
        <v>0</v>
      </c>
      <c r="M84" s="169">
        <f>M85</f>
        <v>0</v>
      </c>
    </row>
    <row r="85" spans="1:22" ht="25.5" hidden="1">
      <c r="A85" s="174" t="s">
        <v>181</v>
      </c>
      <c r="B85" s="79" t="s">
        <v>164</v>
      </c>
      <c r="C85" s="79" t="s">
        <v>183</v>
      </c>
      <c r="D85" s="79" t="s">
        <v>183</v>
      </c>
      <c r="E85" s="79" t="s">
        <v>257</v>
      </c>
      <c r="F85" s="79" t="s">
        <v>175</v>
      </c>
      <c r="G85" s="98"/>
      <c r="H85" s="94"/>
      <c r="I85" s="94">
        <f t="shared" si="0"/>
        <v>0</v>
      </c>
      <c r="J85" s="169"/>
      <c r="K85" s="169">
        <f t="shared" si="1"/>
        <v>0</v>
      </c>
      <c r="L85" s="169"/>
      <c r="M85" s="169"/>
    </row>
    <row r="86" spans="1:22">
      <c r="A86" s="236" t="s">
        <v>372</v>
      </c>
      <c r="B86" s="79" t="s">
        <v>164</v>
      </c>
      <c r="C86" s="250" t="s">
        <v>185</v>
      </c>
      <c r="D86" s="250"/>
      <c r="E86" s="79"/>
      <c r="F86" s="79"/>
      <c r="G86" s="77" t="e">
        <f>G87</f>
        <v>#REF!</v>
      </c>
      <c r="H86" s="94" t="e">
        <f>H87</f>
        <v>#REF!</v>
      </c>
      <c r="I86" s="94" t="e">
        <f t="shared" si="0"/>
        <v>#REF!</v>
      </c>
      <c r="J86" s="169">
        <f t="shared" ref="J86:J92" si="4">J87</f>
        <v>93.96</v>
      </c>
      <c r="K86" s="194">
        <f t="shared" si="1"/>
        <v>-38.459999999999994</v>
      </c>
      <c r="L86" s="194">
        <f>L87</f>
        <v>55.5</v>
      </c>
      <c r="M86" s="194">
        <f>M87</f>
        <v>27</v>
      </c>
    </row>
    <row r="87" spans="1:22">
      <c r="A87" s="171" t="s">
        <v>44</v>
      </c>
      <c r="B87" s="79" t="s">
        <v>164</v>
      </c>
      <c r="C87" s="250" t="s">
        <v>185</v>
      </c>
      <c r="D87" s="250" t="s">
        <v>165</v>
      </c>
      <c r="E87" s="79"/>
      <c r="F87" s="79"/>
      <c r="G87" s="77" t="e">
        <f>#REF!+#REF!</f>
        <v>#REF!</v>
      </c>
      <c r="H87" s="94" t="e">
        <f>#REF!</f>
        <v>#REF!</v>
      </c>
      <c r="I87" s="94" t="e">
        <f t="shared" si="0"/>
        <v>#REF!</v>
      </c>
      <c r="J87" s="169">
        <f>J91</f>
        <v>93.96</v>
      </c>
      <c r="K87" s="169">
        <f t="shared" si="1"/>
        <v>-38.459999999999994</v>
      </c>
      <c r="L87" s="169">
        <f>L91</f>
        <v>55.5</v>
      </c>
      <c r="M87" s="169">
        <f>M91</f>
        <v>27</v>
      </c>
    </row>
    <row r="88" spans="1:22" ht="25.5">
      <c r="A88" s="252" t="s">
        <v>439</v>
      </c>
      <c r="B88" s="79"/>
      <c r="C88" s="79" t="s">
        <v>185</v>
      </c>
      <c r="D88" s="79" t="s">
        <v>165</v>
      </c>
      <c r="E88" s="103" t="s">
        <v>438</v>
      </c>
      <c r="F88" s="79"/>
      <c r="G88" s="77"/>
      <c r="H88" s="94"/>
      <c r="I88" s="94"/>
      <c r="J88" s="169">
        <v>93.96</v>
      </c>
      <c r="K88" s="169">
        <f t="shared" si="1"/>
        <v>-38.459999999999994</v>
      </c>
      <c r="L88" s="169">
        <f>L89</f>
        <v>55.5</v>
      </c>
      <c r="M88" s="169">
        <f>M92</f>
        <v>27</v>
      </c>
    </row>
    <row r="89" spans="1:22">
      <c r="A89" s="174" t="s">
        <v>451</v>
      </c>
      <c r="B89" s="103"/>
      <c r="C89" s="103" t="s">
        <v>185</v>
      </c>
      <c r="D89" s="103" t="s">
        <v>165</v>
      </c>
      <c r="E89" s="103" t="s">
        <v>431</v>
      </c>
      <c r="F89" s="79"/>
      <c r="G89" s="77"/>
      <c r="H89" s="94"/>
      <c r="I89" s="94"/>
      <c r="J89" s="169">
        <v>93.96</v>
      </c>
      <c r="K89" s="169">
        <f t="shared" si="1"/>
        <v>-38.459999999999994</v>
      </c>
      <c r="L89" s="169">
        <f>L90</f>
        <v>55.5</v>
      </c>
      <c r="M89" s="169">
        <f>M93</f>
        <v>27</v>
      </c>
    </row>
    <row r="90" spans="1:22">
      <c r="A90" s="174" t="s">
        <v>460</v>
      </c>
      <c r="B90" s="103" t="s">
        <v>164</v>
      </c>
      <c r="C90" s="103" t="s">
        <v>185</v>
      </c>
      <c r="D90" s="103" t="s">
        <v>165</v>
      </c>
      <c r="E90" s="103" t="s">
        <v>450</v>
      </c>
      <c r="F90" s="79"/>
      <c r="G90" s="77"/>
      <c r="H90" s="94"/>
      <c r="I90" s="94"/>
      <c r="J90" s="169">
        <v>93.96</v>
      </c>
      <c r="K90" s="169">
        <f t="shared" si="1"/>
        <v>-38.459999999999994</v>
      </c>
      <c r="L90" s="169">
        <f>L91</f>
        <v>55.5</v>
      </c>
      <c r="M90" s="169">
        <f>M91</f>
        <v>27</v>
      </c>
    </row>
    <row r="91" spans="1:22" ht="25.5">
      <c r="A91" s="174" t="s">
        <v>432</v>
      </c>
      <c r="B91" s="79" t="s">
        <v>164</v>
      </c>
      <c r="C91" s="79" t="s">
        <v>185</v>
      </c>
      <c r="D91" s="79" t="s">
        <v>165</v>
      </c>
      <c r="E91" s="79" t="s">
        <v>397</v>
      </c>
      <c r="F91" s="79"/>
      <c r="G91" s="98"/>
      <c r="H91" s="94"/>
      <c r="I91" s="94">
        <f t="shared" si="0"/>
        <v>27</v>
      </c>
      <c r="J91" s="169">
        <f t="shared" si="4"/>
        <v>93.96</v>
      </c>
      <c r="K91" s="169">
        <f t="shared" si="1"/>
        <v>-38.459999999999994</v>
      </c>
      <c r="L91" s="169">
        <f>L92</f>
        <v>55.5</v>
      </c>
      <c r="M91" s="169">
        <f>M92</f>
        <v>27</v>
      </c>
    </row>
    <row r="92" spans="1:22" hidden="1">
      <c r="A92" s="174" t="s">
        <v>259</v>
      </c>
      <c r="B92" s="79" t="s">
        <v>164</v>
      </c>
      <c r="C92" s="79" t="s">
        <v>185</v>
      </c>
      <c r="D92" s="79" t="s">
        <v>165</v>
      </c>
      <c r="E92" s="79" t="s">
        <v>396</v>
      </c>
      <c r="F92" s="79"/>
      <c r="G92" s="98"/>
      <c r="H92" s="94"/>
      <c r="I92" s="94">
        <f t="shared" si="0"/>
        <v>27</v>
      </c>
      <c r="J92" s="169">
        <f t="shared" si="4"/>
        <v>93.96</v>
      </c>
      <c r="K92" s="169">
        <f t="shared" si="1"/>
        <v>-38.459999999999994</v>
      </c>
      <c r="L92" s="169">
        <f>L93</f>
        <v>55.5</v>
      </c>
      <c r="M92" s="169">
        <f>M93</f>
        <v>27</v>
      </c>
    </row>
    <row r="93" spans="1:22" ht="27" customHeight="1">
      <c r="A93" s="174" t="s">
        <v>181</v>
      </c>
      <c r="B93" s="79" t="s">
        <v>164</v>
      </c>
      <c r="C93" s="79" t="s">
        <v>185</v>
      </c>
      <c r="D93" s="79" t="s">
        <v>165</v>
      </c>
      <c r="E93" s="79" t="s">
        <v>396</v>
      </c>
      <c r="F93" s="79" t="s">
        <v>175</v>
      </c>
      <c r="G93" s="98"/>
      <c r="H93" s="94"/>
      <c r="I93" s="94">
        <f t="shared" si="0"/>
        <v>27</v>
      </c>
      <c r="J93" s="169">
        <v>93.96</v>
      </c>
      <c r="K93" s="169">
        <f t="shared" si="1"/>
        <v>-38.459999999999994</v>
      </c>
      <c r="L93" s="169">
        <v>55.5</v>
      </c>
      <c r="M93" s="169">
        <v>27</v>
      </c>
    </row>
    <row r="94" spans="1:22" ht="25.5" customHeight="1">
      <c r="A94" s="214" t="s">
        <v>187</v>
      </c>
      <c r="B94" s="79" t="s">
        <v>164</v>
      </c>
      <c r="C94" s="250" t="s">
        <v>179</v>
      </c>
      <c r="D94" s="250"/>
      <c r="E94" s="79"/>
      <c r="F94" s="79"/>
      <c r="G94" s="77" t="e">
        <f>G95+G98</f>
        <v>#REF!</v>
      </c>
      <c r="H94" s="94" t="e">
        <f>H95+H98</f>
        <v>#REF!</v>
      </c>
      <c r="I94" s="94" t="e">
        <f t="shared" si="0"/>
        <v>#REF!</v>
      </c>
      <c r="J94" s="169">
        <f>J95+J98</f>
        <v>622.41000000000008</v>
      </c>
      <c r="K94" s="194">
        <f t="shared" si="1"/>
        <v>-112.0200000000001</v>
      </c>
      <c r="L94" s="194">
        <f>L95+L98</f>
        <v>510.39</v>
      </c>
      <c r="M94" s="194">
        <f>M98</f>
        <v>447.07</v>
      </c>
      <c r="V94" s="207">
        <f>9407-L113</f>
        <v>4276.5</v>
      </c>
    </row>
    <row r="95" spans="1:22" ht="25.5" hidden="1" customHeight="1">
      <c r="A95" s="196" t="s">
        <v>119</v>
      </c>
      <c r="B95" s="79" t="s">
        <v>164</v>
      </c>
      <c r="C95" s="250" t="s">
        <v>179</v>
      </c>
      <c r="D95" s="250" t="s">
        <v>167</v>
      </c>
      <c r="E95" s="79"/>
      <c r="F95" s="79"/>
      <c r="G95" s="77" t="e">
        <f>#REF!+G96</f>
        <v>#REF!</v>
      </c>
      <c r="H95" s="94">
        <f>H96</f>
        <v>0</v>
      </c>
      <c r="I95" s="94">
        <f t="shared" si="0"/>
        <v>0</v>
      </c>
      <c r="J95" s="169">
        <f>J96</f>
        <v>0</v>
      </c>
      <c r="K95" s="169">
        <f t="shared" si="1"/>
        <v>0</v>
      </c>
      <c r="L95" s="169">
        <f>L96</f>
        <v>0</v>
      </c>
      <c r="M95" s="169">
        <f>M96</f>
        <v>0</v>
      </c>
    </row>
    <row r="96" spans="1:22" ht="25.5" hidden="1">
      <c r="A96" s="78" t="s">
        <v>261</v>
      </c>
      <c r="B96" s="79" t="s">
        <v>164</v>
      </c>
      <c r="C96" s="250" t="s">
        <v>179</v>
      </c>
      <c r="D96" s="250" t="s">
        <v>167</v>
      </c>
      <c r="E96" s="79" t="s">
        <v>237</v>
      </c>
      <c r="F96" s="79"/>
      <c r="G96" s="77">
        <f>G97</f>
        <v>0</v>
      </c>
      <c r="H96" s="94">
        <f>H97</f>
        <v>0</v>
      </c>
      <c r="I96" s="94">
        <f t="shared" si="0"/>
        <v>0</v>
      </c>
      <c r="J96" s="169">
        <f>J97</f>
        <v>0</v>
      </c>
      <c r="K96" s="169">
        <f t="shared" si="1"/>
        <v>0</v>
      </c>
      <c r="L96" s="169">
        <f>L97</f>
        <v>0</v>
      </c>
      <c r="M96" s="169">
        <f>M97</f>
        <v>0</v>
      </c>
    </row>
    <row r="97" spans="1:18" ht="51" hidden="1" customHeight="1">
      <c r="A97" s="174" t="s">
        <v>181</v>
      </c>
      <c r="B97" s="79" t="s">
        <v>164</v>
      </c>
      <c r="C97" s="250" t="s">
        <v>179</v>
      </c>
      <c r="D97" s="250" t="s">
        <v>167</v>
      </c>
      <c r="E97" s="79" t="s">
        <v>237</v>
      </c>
      <c r="F97" s="79" t="s">
        <v>175</v>
      </c>
      <c r="G97" s="77"/>
      <c r="H97" s="94">
        <f>G97</f>
        <v>0</v>
      </c>
      <c r="I97" s="94">
        <f t="shared" si="0"/>
        <v>0</v>
      </c>
      <c r="J97" s="169">
        <v>0</v>
      </c>
      <c r="K97" s="169">
        <f t="shared" si="1"/>
        <v>0</v>
      </c>
      <c r="L97" s="169">
        <v>0</v>
      </c>
      <c r="M97" s="169">
        <v>0</v>
      </c>
    </row>
    <row r="98" spans="1:18">
      <c r="A98" s="101" t="s">
        <v>382</v>
      </c>
      <c r="B98" s="79" t="s">
        <v>164</v>
      </c>
      <c r="C98" s="250" t="s">
        <v>179</v>
      </c>
      <c r="D98" s="250" t="s">
        <v>174</v>
      </c>
      <c r="E98" s="79"/>
      <c r="F98" s="79"/>
      <c r="G98" s="77" t="e">
        <f>#REF!+G99</f>
        <v>#REF!</v>
      </c>
      <c r="H98" s="94" t="e">
        <f>H99</f>
        <v>#REF!</v>
      </c>
      <c r="I98" s="94" t="e">
        <f t="shared" si="0"/>
        <v>#REF!</v>
      </c>
      <c r="J98" s="169">
        <f>J100</f>
        <v>622.41000000000008</v>
      </c>
      <c r="K98" s="169">
        <f t="shared" si="1"/>
        <v>-112.0200000000001</v>
      </c>
      <c r="L98" s="169">
        <f>L100</f>
        <v>510.39</v>
      </c>
      <c r="M98" s="169">
        <f>M101</f>
        <v>447.07</v>
      </c>
    </row>
    <row r="99" spans="1:18" hidden="1">
      <c r="A99" s="196" t="s">
        <v>119</v>
      </c>
      <c r="B99" s="79" t="s">
        <v>164</v>
      </c>
      <c r="C99" s="79" t="s">
        <v>179</v>
      </c>
      <c r="D99" s="79" t="s">
        <v>174</v>
      </c>
      <c r="E99" s="79"/>
      <c r="F99" s="79"/>
      <c r="G99" s="77" t="e">
        <f>#REF!</f>
        <v>#REF!</v>
      </c>
      <c r="H99" s="94" t="e">
        <f>#REF!</f>
        <v>#REF!</v>
      </c>
      <c r="I99" s="94" t="e">
        <f t="shared" si="0"/>
        <v>#REF!</v>
      </c>
      <c r="J99" s="169">
        <f>J100</f>
        <v>622.41000000000008</v>
      </c>
      <c r="K99" s="169">
        <f t="shared" si="1"/>
        <v>-112.0200000000001</v>
      </c>
      <c r="L99" s="169">
        <f>L100</f>
        <v>510.39</v>
      </c>
      <c r="M99" s="169">
        <f>M100</f>
        <v>447.07</v>
      </c>
    </row>
    <row r="100" spans="1:18" ht="25.5" hidden="1">
      <c r="A100" s="101" t="s">
        <v>261</v>
      </c>
      <c r="B100" s="79" t="s">
        <v>164</v>
      </c>
      <c r="C100" s="79" t="s">
        <v>179</v>
      </c>
      <c r="D100" s="79" t="s">
        <v>174</v>
      </c>
      <c r="E100" s="79"/>
      <c r="F100" s="79"/>
      <c r="G100" s="77"/>
      <c r="H100" s="94"/>
      <c r="I100" s="94">
        <f t="shared" si="0"/>
        <v>447.07</v>
      </c>
      <c r="J100" s="169">
        <f>J103</f>
        <v>622.41000000000008</v>
      </c>
      <c r="K100" s="169">
        <f t="shared" si="1"/>
        <v>-112.0200000000001</v>
      </c>
      <c r="L100" s="169">
        <f>L103</f>
        <v>510.39</v>
      </c>
      <c r="M100" s="169">
        <f>M103</f>
        <v>447.07</v>
      </c>
    </row>
    <row r="101" spans="1:18" ht="25.5">
      <c r="A101" s="252" t="s">
        <v>439</v>
      </c>
      <c r="B101" s="79"/>
      <c r="C101" s="79" t="s">
        <v>179</v>
      </c>
      <c r="D101" s="79" t="s">
        <v>174</v>
      </c>
      <c r="E101" s="103" t="s">
        <v>438</v>
      </c>
      <c r="F101" s="79"/>
      <c r="G101" s="77"/>
      <c r="H101" s="94"/>
      <c r="I101" s="94"/>
      <c r="J101" s="169">
        <v>622.41</v>
      </c>
      <c r="K101" s="169">
        <f t="shared" si="1"/>
        <v>-112.01999999999998</v>
      </c>
      <c r="L101" s="169">
        <f>L102</f>
        <v>510.39</v>
      </c>
      <c r="M101" s="169">
        <f>M102</f>
        <v>447.07</v>
      </c>
    </row>
    <row r="102" spans="1:18">
      <c r="A102" s="252" t="s">
        <v>451</v>
      </c>
      <c r="B102" s="103"/>
      <c r="C102" s="103" t="s">
        <v>179</v>
      </c>
      <c r="D102" s="103" t="s">
        <v>174</v>
      </c>
      <c r="E102" s="103" t="s">
        <v>431</v>
      </c>
      <c r="F102" s="79"/>
      <c r="G102" s="77"/>
      <c r="H102" s="94"/>
      <c r="I102" s="94"/>
      <c r="J102" s="169">
        <v>622.41</v>
      </c>
      <c r="K102" s="169">
        <f t="shared" si="1"/>
        <v>-112.01999999999998</v>
      </c>
      <c r="L102" s="169">
        <f>L103</f>
        <v>510.39</v>
      </c>
      <c r="M102" s="169">
        <f>M103</f>
        <v>447.07</v>
      </c>
    </row>
    <row r="103" spans="1:18">
      <c r="A103" s="101" t="s">
        <v>262</v>
      </c>
      <c r="B103" s="79" t="s">
        <v>164</v>
      </c>
      <c r="C103" s="79" t="s">
        <v>179</v>
      </c>
      <c r="D103" s="79" t="s">
        <v>174</v>
      </c>
      <c r="E103" s="79" t="s">
        <v>399</v>
      </c>
      <c r="F103" s="79"/>
      <c r="G103" s="77"/>
      <c r="H103" s="94"/>
      <c r="I103" s="94">
        <f t="shared" si="0"/>
        <v>447.07</v>
      </c>
      <c r="J103" s="169">
        <f>J105</f>
        <v>622.41000000000008</v>
      </c>
      <c r="K103" s="169">
        <f t="shared" si="1"/>
        <v>-112.0200000000001</v>
      </c>
      <c r="L103" s="169">
        <f>L105</f>
        <v>510.39</v>
      </c>
      <c r="M103" s="169">
        <f>M105</f>
        <v>447.07</v>
      </c>
      <c r="R103" s="207"/>
    </row>
    <row r="104" spans="1:18" ht="25.5">
      <c r="A104" s="174" t="s">
        <v>433</v>
      </c>
      <c r="B104" s="103" t="s">
        <v>164</v>
      </c>
      <c r="C104" s="103" t="s">
        <v>179</v>
      </c>
      <c r="D104" s="103" t="s">
        <v>174</v>
      </c>
      <c r="E104" s="103" t="s">
        <v>399</v>
      </c>
      <c r="F104" s="79"/>
      <c r="G104" s="77"/>
      <c r="H104" s="94"/>
      <c r="I104" s="94"/>
      <c r="J104" s="169">
        <v>622.41</v>
      </c>
      <c r="K104" s="169">
        <f t="shared" si="1"/>
        <v>-112.01999999999998</v>
      </c>
      <c r="L104" s="169">
        <f>L105</f>
        <v>510.39</v>
      </c>
      <c r="M104" s="169">
        <f>M105</f>
        <v>447.07</v>
      </c>
      <c r="R104" s="207"/>
    </row>
    <row r="105" spans="1:18" ht="25.5">
      <c r="A105" s="197" t="s">
        <v>263</v>
      </c>
      <c r="B105" s="79" t="s">
        <v>164</v>
      </c>
      <c r="C105" s="79" t="s">
        <v>179</v>
      </c>
      <c r="D105" s="79" t="s">
        <v>174</v>
      </c>
      <c r="E105" s="79" t="s">
        <v>398</v>
      </c>
      <c r="F105" s="79"/>
      <c r="G105" s="77"/>
      <c r="H105" s="94"/>
      <c r="I105" s="94">
        <f t="shared" si="0"/>
        <v>447.07</v>
      </c>
      <c r="J105" s="169">
        <f>J109+J110</f>
        <v>622.41000000000008</v>
      </c>
      <c r="K105" s="169">
        <f t="shared" si="1"/>
        <v>-112.0200000000001</v>
      </c>
      <c r="L105" s="169">
        <f>L109+L110</f>
        <v>510.39</v>
      </c>
      <c r="M105" s="169">
        <f>M109+M110</f>
        <v>447.07</v>
      </c>
    </row>
    <row r="106" spans="1:18" ht="42.75" hidden="1" customHeight="1">
      <c r="A106" s="197" t="s">
        <v>235</v>
      </c>
      <c r="B106" s="79" t="s">
        <v>164</v>
      </c>
      <c r="C106" s="79" t="s">
        <v>179</v>
      </c>
      <c r="D106" s="79" t="s">
        <v>174</v>
      </c>
      <c r="E106" s="79" t="s">
        <v>264</v>
      </c>
      <c r="F106" s="106" t="s">
        <v>180</v>
      </c>
      <c r="G106" s="77"/>
      <c r="H106" s="94"/>
      <c r="I106" s="94">
        <f t="shared" si="0"/>
        <v>713.78</v>
      </c>
      <c r="J106" s="169">
        <v>449.28</v>
      </c>
      <c r="K106" s="169">
        <f t="shared" ref="K106:K112" si="5">L106-J106</f>
        <v>264.5</v>
      </c>
      <c r="L106" s="169">
        <v>713.78</v>
      </c>
      <c r="M106" s="169">
        <v>713.78</v>
      </c>
    </row>
    <row r="107" spans="1:18" ht="12.75" hidden="1" customHeight="1">
      <c r="A107" s="197" t="s">
        <v>255</v>
      </c>
      <c r="B107" s="79" t="s">
        <v>164</v>
      </c>
      <c r="C107" s="79" t="s">
        <v>179</v>
      </c>
      <c r="D107" s="79" t="s">
        <v>174</v>
      </c>
      <c r="E107" s="79" t="s">
        <v>264</v>
      </c>
      <c r="F107" s="106" t="s">
        <v>236</v>
      </c>
      <c r="G107" s="77"/>
      <c r="H107" s="94"/>
      <c r="I107" s="94">
        <f t="shared" si="0"/>
        <v>215.56</v>
      </c>
      <c r="J107" s="169">
        <v>135.68</v>
      </c>
      <c r="K107" s="169">
        <f t="shared" si="5"/>
        <v>79.88</v>
      </c>
      <c r="L107" s="169">
        <v>215.56</v>
      </c>
      <c r="M107" s="169">
        <v>215.56</v>
      </c>
    </row>
    <row r="108" spans="1:18" ht="38.25" hidden="1" customHeight="1">
      <c r="A108" s="101" t="s">
        <v>262</v>
      </c>
      <c r="B108" s="79" t="s">
        <v>164</v>
      </c>
      <c r="C108" s="79" t="s">
        <v>179</v>
      </c>
      <c r="D108" s="79" t="s">
        <v>174</v>
      </c>
      <c r="E108" s="79"/>
      <c r="F108" s="106"/>
      <c r="G108" s="77"/>
      <c r="H108" s="94"/>
      <c r="I108" s="94"/>
      <c r="J108" s="169">
        <f>J109+J110</f>
        <v>622.41000000000008</v>
      </c>
      <c r="K108" s="169">
        <f t="shared" si="5"/>
        <v>-112.0200000000001</v>
      </c>
      <c r="L108" s="169">
        <f>L109+L110</f>
        <v>510.39</v>
      </c>
      <c r="M108" s="169">
        <f>M109+M110</f>
        <v>447.07</v>
      </c>
    </row>
    <row r="109" spans="1:18">
      <c r="A109" s="105" t="s">
        <v>235</v>
      </c>
      <c r="B109" s="79" t="s">
        <v>164</v>
      </c>
      <c r="C109" s="79" t="s">
        <v>179</v>
      </c>
      <c r="D109" s="79" t="s">
        <v>174</v>
      </c>
      <c r="E109" s="79" t="s">
        <v>398</v>
      </c>
      <c r="F109" s="106" t="s">
        <v>180</v>
      </c>
      <c r="G109" s="77"/>
      <c r="H109" s="94"/>
      <c r="I109" s="94"/>
      <c r="J109" s="169">
        <v>402.41</v>
      </c>
      <c r="K109" s="169">
        <f t="shared" si="5"/>
        <v>-46.220000000000027</v>
      </c>
      <c r="L109" s="169">
        <v>356.19</v>
      </c>
      <c r="M109" s="169">
        <v>292.87</v>
      </c>
    </row>
    <row r="110" spans="1:18" ht="12.75" customHeight="1">
      <c r="A110" s="105" t="s">
        <v>255</v>
      </c>
      <c r="B110" s="79" t="s">
        <v>164</v>
      </c>
      <c r="C110" s="79" t="s">
        <v>179</v>
      </c>
      <c r="D110" s="79" t="s">
        <v>174</v>
      </c>
      <c r="E110" s="79" t="s">
        <v>398</v>
      </c>
      <c r="F110" s="106" t="s">
        <v>236</v>
      </c>
      <c r="G110" s="77"/>
      <c r="H110" s="94"/>
      <c r="I110" s="94"/>
      <c r="J110" s="169">
        <v>220</v>
      </c>
      <c r="K110" s="169">
        <f t="shared" si="5"/>
        <v>-65.800000000000011</v>
      </c>
      <c r="L110" s="169">
        <v>154.19999999999999</v>
      </c>
      <c r="M110" s="169">
        <v>154.19999999999999</v>
      </c>
    </row>
    <row r="111" spans="1:18">
      <c r="A111" s="78" t="s">
        <v>188</v>
      </c>
      <c r="B111" s="79" t="s">
        <v>164</v>
      </c>
      <c r="C111" s="79" t="s">
        <v>189</v>
      </c>
      <c r="D111" s="79" t="s">
        <v>189</v>
      </c>
      <c r="E111" s="79" t="s">
        <v>300</v>
      </c>
      <c r="F111" s="79" t="s">
        <v>168</v>
      </c>
      <c r="G111" s="77">
        <v>0</v>
      </c>
      <c r="H111" s="94">
        <v>139.80000000000001</v>
      </c>
      <c r="I111" s="94">
        <f t="shared" si="0"/>
        <v>105.94999999999999</v>
      </c>
      <c r="J111" s="169">
        <v>237.64</v>
      </c>
      <c r="K111" s="169">
        <f t="shared" si="5"/>
        <v>-114.82</v>
      </c>
      <c r="L111" s="169">
        <v>122.82</v>
      </c>
      <c r="M111" s="169">
        <v>245.75</v>
      </c>
    </row>
    <row r="112" spans="1:18" hidden="1">
      <c r="A112" s="78" t="s">
        <v>188</v>
      </c>
      <c r="B112" s="78"/>
      <c r="C112" s="79"/>
      <c r="D112" s="79"/>
      <c r="E112" s="79"/>
      <c r="F112" s="79"/>
      <c r="G112" s="77"/>
      <c r="H112" s="94"/>
      <c r="I112" s="94">
        <f t="shared" si="0"/>
        <v>0</v>
      </c>
      <c r="J112" s="169"/>
      <c r="K112" s="169">
        <f t="shared" si="5"/>
        <v>0</v>
      </c>
      <c r="L112" s="169"/>
      <c r="M112" s="169"/>
    </row>
    <row r="113" spans="1:13">
      <c r="A113" s="316" t="s">
        <v>37</v>
      </c>
      <c r="B113" s="316"/>
      <c r="C113" s="316"/>
      <c r="D113" s="316"/>
      <c r="E113" s="316"/>
      <c r="F113" s="316"/>
      <c r="G113" s="77" t="e">
        <f>G7+G55+#REF!+G65+G74+G86+G94+G111</f>
        <v>#REF!</v>
      </c>
      <c r="H113" s="108" t="e">
        <f>H7+H55+H65+H74+H86+H94+H111</f>
        <v>#REF!</v>
      </c>
      <c r="I113" s="94" t="e">
        <f>M113-H113</f>
        <v>#REF!</v>
      </c>
      <c r="J113" s="94">
        <f>J7</f>
        <v>4975.2300000000005</v>
      </c>
      <c r="K113" s="94">
        <f>K7</f>
        <v>155.26999999999975</v>
      </c>
      <c r="L113" s="94">
        <f>L7</f>
        <v>5130.5</v>
      </c>
      <c r="M113" s="94">
        <f>M7</f>
        <v>5140.5</v>
      </c>
    </row>
    <row r="114" spans="1:13">
      <c r="H114" s="109">
        <v>5067.6000000000004</v>
      </c>
    </row>
    <row r="118" spans="1:13">
      <c r="I118" s="112"/>
      <c r="J118" s="112"/>
      <c r="L118" s="112"/>
      <c r="M118" s="113"/>
    </row>
  </sheetData>
  <mergeCells count="4">
    <mergeCell ref="F1:N1"/>
    <mergeCell ref="O1:P1"/>
    <mergeCell ref="A3:M3"/>
    <mergeCell ref="A113:F113"/>
  </mergeCells>
  <phoneticPr fontId="37" type="noConversion"/>
  <pageMargins left="0.94488188976377963" right="0.19685039370078741" top="0.59055118110236227" bottom="0.27559055118110237" header="0.31496062992125984" footer="0.31496062992125984"/>
  <pageSetup paperSize="9" scale="65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65"/>
  <sheetViews>
    <sheetView view="pageBreakPreview" zoomScale="60" zoomScaleNormal="75" workbookViewId="0">
      <selection activeCell="A10" sqref="A10"/>
    </sheetView>
  </sheetViews>
  <sheetFormatPr defaultRowHeight="15.75"/>
  <cols>
    <col min="1" max="1" width="22.140625" style="12" customWidth="1"/>
    <col min="2" max="2" width="50.140625" style="12" customWidth="1"/>
    <col min="3" max="3" width="21.85546875" style="12" hidden="1" customWidth="1"/>
    <col min="4" max="4" width="22.85546875" style="12" hidden="1" customWidth="1"/>
    <col min="5" max="5" width="29.42578125" style="148" customWidth="1"/>
    <col min="6" max="11" width="9.140625" style="12" hidden="1" customWidth="1"/>
    <col min="12" max="12" width="0" style="12" hidden="1" customWidth="1"/>
    <col min="13" max="16384" width="9.140625" style="12"/>
  </cols>
  <sheetData>
    <row r="1" spans="1:11" ht="15.75" customHeight="1">
      <c r="B1" s="149"/>
      <c r="C1" s="149"/>
      <c r="D1" s="149"/>
      <c r="E1" s="293" t="s">
        <v>509</v>
      </c>
      <c r="F1" s="119"/>
      <c r="G1" s="119"/>
      <c r="H1" s="119"/>
      <c r="I1" s="119"/>
      <c r="J1" s="119"/>
    </row>
    <row r="2" spans="1:11" ht="30" customHeight="1">
      <c r="B2" s="149"/>
      <c r="C2" s="149"/>
      <c r="D2" s="149"/>
      <c r="E2" s="293"/>
      <c r="F2" s="119"/>
      <c r="G2" s="119"/>
      <c r="H2" s="119"/>
      <c r="I2" s="119"/>
      <c r="J2" s="119"/>
    </row>
    <row r="3" spans="1:11" ht="111.75" customHeight="1">
      <c r="B3" s="149"/>
      <c r="C3" s="149"/>
      <c r="D3" s="149"/>
      <c r="E3" s="293"/>
      <c r="F3" s="119"/>
      <c r="G3" s="119"/>
      <c r="H3" s="119"/>
      <c r="I3" s="119"/>
      <c r="J3" s="119"/>
    </row>
    <row r="4" spans="1:11" ht="15.75" hidden="1" customHeight="1">
      <c r="B4" s="149"/>
      <c r="C4" s="149"/>
      <c r="D4" s="149"/>
      <c r="E4" s="149"/>
    </row>
    <row r="5" spans="1:11" ht="15.75" hidden="1" customHeight="1">
      <c r="B5" s="149"/>
      <c r="C5" s="149"/>
      <c r="D5" s="149"/>
      <c r="E5" s="149"/>
    </row>
    <row r="6" spans="1:11" ht="44.25" customHeight="1">
      <c r="A6" s="318" t="s">
        <v>510</v>
      </c>
      <c r="B6" s="318"/>
      <c r="C6" s="318"/>
      <c r="D6" s="318"/>
      <c r="E6" s="318"/>
    </row>
    <row r="7" spans="1:11">
      <c r="B7" s="131"/>
      <c r="C7" s="131"/>
      <c r="D7" s="131"/>
      <c r="E7" s="132"/>
    </row>
    <row r="8" spans="1:11">
      <c r="A8" s="60" t="s">
        <v>267</v>
      </c>
      <c r="B8" s="150" t="s">
        <v>268</v>
      </c>
      <c r="C8" s="150" t="s">
        <v>407</v>
      </c>
      <c r="D8" s="150" t="s">
        <v>283</v>
      </c>
      <c r="E8" s="151" t="s">
        <v>403</v>
      </c>
      <c r="F8" s="121"/>
      <c r="G8" s="121"/>
      <c r="H8" s="121"/>
      <c r="I8" s="121"/>
      <c r="J8" s="121"/>
      <c r="K8" s="121"/>
    </row>
    <row r="9" spans="1:11">
      <c r="A9" s="60"/>
      <c r="B9" s="152"/>
      <c r="C9" s="277"/>
      <c r="D9" s="205">
        <f>E9-C9</f>
        <v>0</v>
      </c>
      <c r="E9" s="277"/>
    </row>
    <row r="10" spans="1:11" ht="85.5" customHeight="1">
      <c r="A10" s="324" t="s">
        <v>269</v>
      </c>
      <c r="B10" s="124" t="s">
        <v>270</v>
      </c>
      <c r="C10" s="209">
        <v>9005.77</v>
      </c>
      <c r="D10" s="205">
        <f t="shared" ref="D10:D19" si="0">E10-C10</f>
        <v>-4858.4600000000009</v>
      </c>
      <c r="E10" s="210">
        <f>E19-E18</f>
        <v>4147.3099999999995</v>
      </c>
    </row>
    <row r="11" spans="1:11">
      <c r="A11" s="153"/>
      <c r="B11" s="155"/>
      <c r="C11" s="154"/>
      <c r="D11" s="205">
        <f t="shared" si="0"/>
        <v>0</v>
      </c>
      <c r="E11" s="154"/>
    </row>
    <row r="12" spans="1:11" ht="15.75" hidden="1" customHeight="1">
      <c r="A12" s="156"/>
      <c r="B12" s="155"/>
      <c r="C12" s="154"/>
      <c r="D12" s="205">
        <f t="shared" si="0"/>
        <v>0</v>
      </c>
      <c r="E12" s="154"/>
    </row>
    <row r="13" spans="1:11" s="133" customFormat="1" ht="31.5" hidden="1" customHeight="1">
      <c r="A13" s="157"/>
      <c r="B13" s="158"/>
      <c r="C13" s="154"/>
      <c r="D13" s="205">
        <f t="shared" si="0"/>
        <v>0</v>
      </c>
      <c r="E13" s="154"/>
    </row>
    <row r="14" spans="1:11" s="133" customFormat="1" ht="15.75" hidden="1" customHeight="1">
      <c r="A14" s="159"/>
      <c r="B14" s="158"/>
      <c r="C14" s="154"/>
      <c r="D14" s="205">
        <f t="shared" si="0"/>
        <v>0</v>
      </c>
      <c r="E14" s="154"/>
      <c r="G14" s="133">
        <v>6476566.0999999996</v>
      </c>
      <c r="H14" s="133">
        <v>279131</v>
      </c>
      <c r="I14" s="133">
        <f>G14+H14+4100</f>
        <v>6759797.0999999996</v>
      </c>
    </row>
    <row r="15" spans="1:11" s="133" customFormat="1" ht="15.75" hidden="1" customHeight="1">
      <c r="A15" s="159"/>
      <c r="B15" s="158"/>
      <c r="C15" s="154"/>
      <c r="D15" s="205">
        <f t="shared" si="0"/>
        <v>0</v>
      </c>
      <c r="E15" s="154"/>
      <c r="G15" s="133">
        <v>6670222.0999999996</v>
      </c>
      <c r="H15" s="133">
        <v>115000</v>
      </c>
      <c r="I15" s="133">
        <f>G15+H15+80000</f>
        <v>6865222.0999999996</v>
      </c>
    </row>
    <row r="16" spans="1:11" s="133" customFormat="1" ht="15.75" hidden="1" customHeight="1">
      <c r="A16" s="159"/>
      <c r="B16" s="158"/>
      <c r="C16" s="154"/>
      <c r="D16" s="205">
        <f t="shared" si="0"/>
        <v>0</v>
      </c>
      <c r="E16" s="154"/>
      <c r="I16" s="133">
        <f>I14-I15</f>
        <v>-105425</v>
      </c>
    </row>
    <row r="17" spans="1:8" s="133" customFormat="1" ht="15.75" hidden="1" customHeight="1">
      <c r="A17" s="159"/>
      <c r="B17" s="158"/>
      <c r="C17" s="154"/>
      <c r="D17" s="205">
        <f t="shared" si="0"/>
        <v>0</v>
      </c>
      <c r="E17" s="154"/>
      <c r="G17" s="133">
        <f>G14-G15</f>
        <v>-193656</v>
      </c>
    </row>
    <row r="18" spans="1:8" s="134" customFormat="1">
      <c r="A18" s="160"/>
      <c r="B18" s="116" t="s">
        <v>271</v>
      </c>
      <c r="C18" s="322">
        <v>0</v>
      </c>
      <c r="D18" s="323">
        <f t="shared" si="0"/>
        <v>979.58999999999992</v>
      </c>
      <c r="E18" s="210">
        <f>491.19+488.4</f>
        <v>979.58999999999992</v>
      </c>
      <c r="F18" s="134" t="s">
        <v>272</v>
      </c>
      <c r="G18" s="134">
        <f>G14+150000</f>
        <v>6626566.0999999996</v>
      </c>
      <c r="H18" s="134">
        <v>195694.7</v>
      </c>
    </row>
    <row r="19" spans="1:8" s="135" customFormat="1">
      <c r="A19" s="319" t="s">
        <v>273</v>
      </c>
      <c r="B19" s="319"/>
      <c r="C19" s="210">
        <f>C10</f>
        <v>9005.77</v>
      </c>
      <c r="D19" s="205">
        <f t="shared" si="0"/>
        <v>-3878.8700000000008</v>
      </c>
      <c r="E19" s="209">
        <v>5126.8999999999996</v>
      </c>
      <c r="F19" s="135" t="s">
        <v>274</v>
      </c>
      <c r="G19" s="135">
        <f>G15+75000+150000</f>
        <v>6895222.0999999996</v>
      </c>
      <c r="H19" s="135">
        <f>H18+4100</f>
        <v>199794.7</v>
      </c>
    </row>
    <row r="20" spans="1:8" s="135" customFormat="1" hidden="1">
      <c r="A20" s="136"/>
      <c r="B20" s="115"/>
      <c r="C20" s="115"/>
      <c r="D20" s="115"/>
      <c r="E20" s="137"/>
    </row>
    <row r="21" spans="1:8" hidden="1">
      <c r="A21" s="136"/>
      <c r="B21" s="138"/>
      <c r="C21" s="138"/>
      <c r="D21" s="138"/>
      <c r="E21" s="137"/>
    </row>
    <row r="22" spans="1:8">
      <c r="E22" s="12"/>
    </row>
    <row r="23" spans="1:8" hidden="1">
      <c r="E23" s="12"/>
    </row>
    <row r="24" spans="1:8">
      <c r="E24" s="12"/>
    </row>
    <row r="25" spans="1:8">
      <c r="E25" s="12"/>
    </row>
    <row r="26" spans="1:8" s="134" customFormat="1"/>
    <row r="27" spans="1:8" s="134" customFormat="1"/>
    <row r="28" spans="1:8" s="134" customFormat="1"/>
    <row r="29" spans="1:8" s="135" customFormat="1"/>
    <row r="30" spans="1:8" s="135" customFormat="1"/>
    <row r="31" spans="1:8" s="134" customFormat="1"/>
    <row r="32" spans="1:8" s="135" customFormat="1"/>
    <row r="33" spans="2:5" s="135" customFormat="1"/>
    <row r="34" spans="2:5">
      <c r="E34" s="12"/>
    </row>
    <row r="35" spans="2:5">
      <c r="E35" s="12"/>
    </row>
    <row r="36" spans="2:5">
      <c r="E36" s="12"/>
    </row>
    <row r="37" spans="2:5">
      <c r="E37" s="12"/>
    </row>
    <row r="38" spans="2:5">
      <c r="B38" s="139"/>
      <c r="C38" s="139"/>
      <c r="D38" s="139"/>
      <c r="E38" s="140"/>
    </row>
    <row r="39" spans="2:5">
      <c r="B39" s="139"/>
      <c r="C39" s="139"/>
      <c r="D39" s="139"/>
      <c r="E39" s="140"/>
    </row>
    <row r="40" spans="2:5">
      <c r="B40" s="139"/>
      <c r="C40" s="139"/>
      <c r="D40" s="139"/>
      <c r="E40" s="140"/>
    </row>
    <row r="41" spans="2:5">
      <c r="B41" s="139"/>
      <c r="C41" s="139"/>
      <c r="D41" s="139"/>
      <c r="E41" s="140"/>
    </row>
    <row r="42" spans="2:5">
      <c r="B42" s="141"/>
      <c r="C42" s="141"/>
      <c r="D42" s="141"/>
      <c r="E42" s="142"/>
    </row>
    <row r="43" spans="2:5">
      <c r="B43" s="139"/>
      <c r="C43" s="139"/>
      <c r="D43" s="139"/>
      <c r="E43" s="140"/>
    </row>
    <row r="44" spans="2:5">
      <c r="B44" s="139"/>
      <c r="C44" s="139"/>
      <c r="D44" s="139"/>
      <c r="E44" s="140"/>
    </row>
    <row r="45" spans="2:5">
      <c r="B45" s="143"/>
      <c r="C45" s="143"/>
      <c r="D45" s="143"/>
      <c r="E45" s="144"/>
    </row>
    <row r="46" spans="2:5">
      <c r="B46" s="139"/>
      <c r="C46" s="139"/>
      <c r="D46" s="139"/>
      <c r="E46" s="140"/>
    </row>
    <row r="47" spans="2:5">
      <c r="B47" s="139"/>
      <c r="C47" s="139"/>
      <c r="D47" s="139"/>
      <c r="E47" s="140"/>
    </row>
    <row r="48" spans="2:5">
      <c r="B48" s="143"/>
      <c r="C48" s="143"/>
      <c r="D48" s="143"/>
      <c r="E48" s="144"/>
    </row>
    <row r="49" spans="2:5">
      <c r="B49" s="139"/>
      <c r="C49" s="139"/>
      <c r="D49" s="139"/>
      <c r="E49" s="140"/>
    </row>
    <row r="50" spans="2:5">
      <c r="B50" s="139"/>
      <c r="C50" s="139"/>
      <c r="D50" s="139"/>
      <c r="E50" s="140"/>
    </row>
    <row r="51" spans="2:5">
      <c r="B51" s="139"/>
      <c r="C51" s="139"/>
      <c r="D51" s="139"/>
      <c r="E51" s="140"/>
    </row>
    <row r="52" spans="2:5">
      <c r="B52" s="139"/>
      <c r="C52" s="139"/>
      <c r="D52" s="139"/>
      <c r="E52" s="140"/>
    </row>
    <row r="53" spans="2:5">
      <c r="B53" s="145"/>
      <c r="C53" s="145"/>
      <c r="D53" s="145"/>
      <c r="E53" s="146"/>
    </row>
    <row r="54" spans="2:5">
      <c r="B54" s="145"/>
      <c r="C54" s="145"/>
      <c r="D54" s="145"/>
      <c r="E54" s="146"/>
    </row>
    <row r="55" spans="2:5">
      <c r="B55" s="145"/>
      <c r="C55" s="145"/>
      <c r="D55" s="145"/>
      <c r="E55" s="146"/>
    </row>
    <row r="56" spans="2:5">
      <c r="E56" s="147"/>
    </row>
    <row r="57" spans="2:5">
      <c r="E57" s="147"/>
    </row>
    <row r="58" spans="2:5">
      <c r="E58" s="147"/>
    </row>
    <row r="59" spans="2:5">
      <c r="E59" s="147"/>
    </row>
    <row r="60" spans="2:5">
      <c r="E60" s="147"/>
    </row>
    <row r="61" spans="2:5">
      <c r="E61" s="147"/>
    </row>
    <row r="62" spans="2:5">
      <c r="E62" s="147"/>
    </row>
    <row r="63" spans="2:5">
      <c r="E63" s="147"/>
    </row>
    <row r="64" spans="2:5">
      <c r="E64" s="147"/>
    </row>
    <row r="65" spans="5:5">
      <c r="E65" s="147"/>
    </row>
    <row r="66" spans="5:5">
      <c r="E66" s="147"/>
    </row>
    <row r="67" spans="5:5">
      <c r="E67" s="147"/>
    </row>
    <row r="68" spans="5:5">
      <c r="E68" s="147"/>
    </row>
    <row r="69" spans="5:5">
      <c r="E69" s="147"/>
    </row>
    <row r="70" spans="5:5">
      <c r="E70" s="147"/>
    </row>
    <row r="71" spans="5:5">
      <c r="E71" s="147"/>
    </row>
    <row r="72" spans="5:5">
      <c r="E72" s="147"/>
    </row>
    <row r="73" spans="5:5">
      <c r="E73" s="147"/>
    </row>
    <row r="74" spans="5:5">
      <c r="E74" s="147"/>
    </row>
    <row r="75" spans="5:5">
      <c r="E75" s="147"/>
    </row>
    <row r="76" spans="5:5">
      <c r="E76" s="147"/>
    </row>
    <row r="77" spans="5:5">
      <c r="E77" s="147"/>
    </row>
    <row r="78" spans="5:5">
      <c r="E78" s="147"/>
    </row>
    <row r="79" spans="5:5">
      <c r="E79" s="147"/>
    </row>
    <row r="80" spans="5:5">
      <c r="E80" s="147"/>
    </row>
    <row r="81" spans="5:5">
      <c r="E81" s="147"/>
    </row>
    <row r="82" spans="5:5">
      <c r="E82" s="147"/>
    </row>
    <row r="83" spans="5:5">
      <c r="E83" s="147"/>
    </row>
    <row r="84" spans="5:5">
      <c r="E84" s="147"/>
    </row>
    <row r="85" spans="5:5">
      <c r="E85" s="147"/>
    </row>
    <row r="86" spans="5:5">
      <c r="E86" s="147"/>
    </row>
    <row r="87" spans="5:5">
      <c r="E87" s="147"/>
    </row>
    <row r="88" spans="5:5">
      <c r="E88" s="147"/>
    </row>
    <row r="89" spans="5:5">
      <c r="E89" s="147"/>
    </row>
    <row r="90" spans="5:5">
      <c r="E90" s="147"/>
    </row>
    <row r="91" spans="5:5">
      <c r="E91" s="147"/>
    </row>
    <row r="92" spans="5:5">
      <c r="E92" s="147"/>
    </row>
    <row r="93" spans="5:5">
      <c r="E93" s="147"/>
    </row>
    <row r="94" spans="5:5">
      <c r="E94" s="147"/>
    </row>
    <row r="95" spans="5:5">
      <c r="E95" s="147"/>
    </row>
    <row r="96" spans="5:5">
      <c r="E96" s="147"/>
    </row>
    <row r="97" spans="5:5">
      <c r="E97" s="147"/>
    </row>
    <row r="98" spans="5:5">
      <c r="E98" s="147"/>
    </row>
    <row r="99" spans="5:5">
      <c r="E99" s="147"/>
    </row>
    <row r="100" spans="5:5">
      <c r="E100" s="147"/>
    </row>
    <row r="101" spans="5:5">
      <c r="E101" s="147"/>
    </row>
    <row r="102" spans="5:5">
      <c r="E102" s="147"/>
    </row>
    <row r="103" spans="5:5">
      <c r="E103" s="147"/>
    </row>
    <row r="104" spans="5:5">
      <c r="E104" s="147"/>
    </row>
    <row r="105" spans="5:5">
      <c r="E105" s="147"/>
    </row>
    <row r="106" spans="5:5">
      <c r="E106" s="147"/>
    </row>
    <row r="107" spans="5:5">
      <c r="E107" s="147"/>
    </row>
    <row r="108" spans="5:5">
      <c r="E108" s="147"/>
    </row>
    <row r="109" spans="5:5">
      <c r="E109" s="147"/>
    </row>
    <row r="110" spans="5:5">
      <c r="E110" s="147"/>
    </row>
    <row r="111" spans="5:5">
      <c r="E111" s="147"/>
    </row>
    <row r="112" spans="5:5">
      <c r="E112" s="147"/>
    </row>
    <row r="113" spans="5:5">
      <c r="E113" s="147"/>
    </row>
    <row r="114" spans="5:5">
      <c r="E114" s="147"/>
    </row>
    <row r="115" spans="5:5">
      <c r="E115" s="147"/>
    </row>
    <row r="116" spans="5:5">
      <c r="E116" s="147"/>
    </row>
    <row r="117" spans="5:5">
      <c r="E117" s="147"/>
    </row>
    <row r="118" spans="5:5">
      <c r="E118" s="147"/>
    </row>
    <row r="119" spans="5:5">
      <c r="E119" s="147"/>
    </row>
    <row r="120" spans="5:5">
      <c r="E120" s="147"/>
    </row>
    <row r="121" spans="5:5">
      <c r="E121" s="147"/>
    </row>
    <row r="122" spans="5:5">
      <c r="E122" s="147"/>
    </row>
    <row r="123" spans="5:5">
      <c r="E123" s="147"/>
    </row>
    <row r="124" spans="5:5">
      <c r="E124" s="147"/>
    </row>
    <row r="125" spans="5:5">
      <c r="E125" s="147"/>
    </row>
    <row r="126" spans="5:5">
      <c r="E126" s="147"/>
    </row>
    <row r="127" spans="5:5">
      <c r="E127" s="147"/>
    </row>
    <row r="128" spans="5:5">
      <c r="E128" s="147"/>
    </row>
    <row r="129" spans="5:5">
      <c r="E129" s="147"/>
    </row>
    <row r="130" spans="5:5">
      <c r="E130" s="147"/>
    </row>
    <row r="131" spans="5:5">
      <c r="E131" s="147"/>
    </row>
    <row r="132" spans="5:5">
      <c r="E132" s="147"/>
    </row>
    <row r="133" spans="5:5">
      <c r="E133" s="147"/>
    </row>
    <row r="134" spans="5:5">
      <c r="E134" s="147"/>
    </row>
    <row r="135" spans="5:5">
      <c r="E135" s="147"/>
    </row>
    <row r="136" spans="5:5">
      <c r="E136" s="147"/>
    </row>
    <row r="137" spans="5:5">
      <c r="E137" s="147"/>
    </row>
    <row r="138" spans="5:5">
      <c r="E138" s="147"/>
    </row>
    <row r="139" spans="5:5">
      <c r="E139" s="147"/>
    </row>
    <row r="140" spans="5:5">
      <c r="E140" s="147"/>
    </row>
    <row r="141" spans="5:5">
      <c r="E141" s="147"/>
    </row>
    <row r="142" spans="5:5">
      <c r="E142" s="147"/>
    </row>
    <row r="143" spans="5:5">
      <c r="E143" s="147"/>
    </row>
    <row r="144" spans="5:5">
      <c r="E144" s="147"/>
    </row>
    <row r="145" spans="5:5">
      <c r="E145" s="147"/>
    </row>
    <row r="146" spans="5:5">
      <c r="E146" s="147"/>
    </row>
    <row r="147" spans="5:5">
      <c r="E147" s="147"/>
    </row>
    <row r="148" spans="5:5">
      <c r="E148" s="147"/>
    </row>
    <row r="149" spans="5:5">
      <c r="E149" s="147"/>
    </row>
    <row r="150" spans="5:5">
      <c r="E150" s="147"/>
    </row>
    <row r="151" spans="5:5">
      <c r="E151" s="147"/>
    </row>
    <row r="152" spans="5:5">
      <c r="E152" s="147"/>
    </row>
    <row r="153" spans="5:5">
      <c r="E153" s="147"/>
    </row>
    <row r="154" spans="5:5">
      <c r="E154" s="147"/>
    </row>
    <row r="155" spans="5:5">
      <c r="E155" s="147"/>
    </row>
    <row r="156" spans="5:5">
      <c r="E156" s="147"/>
    </row>
    <row r="157" spans="5:5">
      <c r="E157" s="147"/>
    </row>
    <row r="158" spans="5:5">
      <c r="E158" s="147"/>
    </row>
    <row r="159" spans="5:5">
      <c r="E159" s="147"/>
    </row>
    <row r="160" spans="5:5">
      <c r="E160" s="147"/>
    </row>
    <row r="161" spans="5:5">
      <c r="E161" s="147"/>
    </row>
    <row r="162" spans="5:5">
      <c r="E162" s="147"/>
    </row>
    <row r="163" spans="5:5">
      <c r="E163" s="147"/>
    </row>
    <row r="164" spans="5:5">
      <c r="E164" s="147"/>
    </row>
    <row r="165" spans="5:5">
      <c r="E165" s="147"/>
    </row>
  </sheetData>
  <mergeCells count="3">
    <mergeCell ref="A6:E6"/>
    <mergeCell ref="A19:B19"/>
    <mergeCell ref="E1:E3"/>
  </mergeCells>
  <phoneticPr fontId="37" type="noConversion"/>
  <pageMargins left="0.9448818897637796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65"/>
  <sheetViews>
    <sheetView tabSelected="1" zoomScale="75" zoomScaleNormal="75" workbookViewId="0">
      <selection activeCell="R10" sqref="R10"/>
    </sheetView>
  </sheetViews>
  <sheetFormatPr defaultRowHeight="15.75"/>
  <cols>
    <col min="1" max="1" width="22.140625" style="12" customWidth="1"/>
    <col min="2" max="2" width="50.28515625" style="12" customWidth="1"/>
    <col min="3" max="3" width="12.140625" style="12" hidden="1" customWidth="1"/>
    <col min="4" max="4" width="16.140625" style="12" hidden="1" customWidth="1"/>
    <col min="5" max="5" width="20.42578125" style="12" customWidth="1"/>
    <col min="6" max="6" width="39.42578125" style="148" customWidth="1"/>
    <col min="7" max="12" width="9.140625" style="12" hidden="1" customWidth="1"/>
    <col min="13" max="16384" width="9.140625" style="12"/>
  </cols>
  <sheetData>
    <row r="1" spans="1:12" ht="15.75" customHeight="1">
      <c r="B1" s="149"/>
      <c r="C1" s="149"/>
      <c r="D1" s="149"/>
      <c r="E1" s="293" t="s">
        <v>511</v>
      </c>
      <c r="F1" s="293"/>
      <c r="G1" s="119"/>
      <c r="H1" s="119"/>
      <c r="I1" s="119"/>
      <c r="J1" s="119"/>
      <c r="K1" s="119"/>
    </row>
    <row r="2" spans="1:12" ht="30" customHeight="1">
      <c r="B2" s="149"/>
      <c r="C2" s="149"/>
      <c r="D2" s="149"/>
      <c r="E2" s="293"/>
      <c r="F2" s="293"/>
      <c r="G2" s="119"/>
      <c r="H2" s="119"/>
      <c r="I2" s="119"/>
      <c r="J2" s="119"/>
      <c r="K2" s="119"/>
    </row>
    <row r="3" spans="1:12" ht="48.75" customHeight="1">
      <c r="B3" s="149"/>
      <c r="C3" s="149"/>
      <c r="D3" s="149"/>
      <c r="E3" s="293"/>
      <c r="F3" s="293"/>
      <c r="G3" s="119"/>
      <c r="H3" s="119"/>
      <c r="I3" s="119"/>
      <c r="J3" s="119"/>
      <c r="K3" s="119"/>
    </row>
    <row r="4" spans="1:12" ht="15.75" hidden="1" customHeight="1">
      <c r="B4" s="149"/>
      <c r="C4" s="149"/>
      <c r="D4" s="149"/>
      <c r="E4" s="149"/>
      <c r="F4" s="149"/>
    </row>
    <row r="5" spans="1:12" ht="15.75" hidden="1" customHeight="1">
      <c r="B5" s="149"/>
      <c r="C5" s="149"/>
      <c r="D5" s="149"/>
      <c r="E5" s="149"/>
      <c r="F5" s="149"/>
    </row>
    <row r="6" spans="1:12" ht="42.75" customHeight="1">
      <c r="A6" s="318" t="s">
        <v>512</v>
      </c>
      <c r="B6" s="318"/>
      <c r="C6" s="318"/>
      <c r="D6" s="318"/>
      <c r="E6" s="318"/>
      <c r="F6" s="318"/>
    </row>
    <row r="7" spans="1:12">
      <c r="B7" s="131"/>
      <c r="C7" s="131"/>
      <c r="D7" s="131"/>
      <c r="E7" s="131"/>
      <c r="F7" s="132"/>
    </row>
    <row r="8" spans="1:12" ht="24" customHeight="1">
      <c r="A8" s="60" t="s">
        <v>267</v>
      </c>
      <c r="B8" s="150" t="s">
        <v>268</v>
      </c>
      <c r="C8" s="150">
        <v>2022</v>
      </c>
      <c r="D8" s="248" t="s">
        <v>418</v>
      </c>
      <c r="E8" s="162">
        <v>2023</v>
      </c>
      <c r="F8" s="151" t="s">
        <v>513</v>
      </c>
      <c r="G8" s="121"/>
      <c r="H8" s="121"/>
      <c r="I8" s="121"/>
      <c r="J8" s="121"/>
      <c r="K8" s="121"/>
      <c r="L8" s="121"/>
    </row>
    <row r="9" spans="1:12">
      <c r="A9" s="60"/>
      <c r="B9" s="152"/>
      <c r="C9" s="246"/>
      <c r="D9" s="246"/>
      <c r="E9" s="163"/>
      <c r="F9" s="164"/>
    </row>
    <row r="10" spans="1:12" ht="85.5" customHeight="1">
      <c r="A10" s="324" t="s">
        <v>269</v>
      </c>
      <c r="B10" s="124" t="s">
        <v>270</v>
      </c>
      <c r="C10" s="124">
        <v>8786.1299999999992</v>
      </c>
      <c r="D10" s="238">
        <v>-3836.71</v>
      </c>
      <c r="E10" s="238">
        <f>E19-E18</f>
        <v>4150.91</v>
      </c>
      <c r="F10" s="239">
        <f>F19-F18</f>
        <v>4160.91</v>
      </c>
    </row>
    <row r="11" spans="1:12">
      <c r="A11" s="153"/>
      <c r="B11" s="155"/>
      <c r="C11" s="155"/>
      <c r="D11" s="155"/>
      <c r="E11" s="238"/>
      <c r="F11" s="239"/>
    </row>
    <row r="12" spans="1:12" ht="15.75" hidden="1" customHeight="1">
      <c r="A12" s="156"/>
      <c r="B12" s="155"/>
      <c r="C12" s="155"/>
      <c r="D12" s="155"/>
      <c r="E12" s="238"/>
      <c r="F12" s="239"/>
    </row>
    <row r="13" spans="1:12" s="133" customFormat="1" ht="31.5" hidden="1" customHeight="1">
      <c r="A13" s="157"/>
      <c r="B13" s="158"/>
      <c r="C13" s="158"/>
      <c r="D13" s="158"/>
      <c r="E13" s="240"/>
      <c r="F13" s="239"/>
    </row>
    <row r="14" spans="1:12" s="133" customFormat="1" ht="15.75" hidden="1" customHeight="1">
      <c r="A14" s="159"/>
      <c r="B14" s="158"/>
      <c r="C14" s="158"/>
      <c r="D14" s="158"/>
      <c r="E14" s="240"/>
      <c r="F14" s="239"/>
      <c r="H14" s="133">
        <v>6476566.0999999996</v>
      </c>
      <c r="I14" s="133">
        <v>279131</v>
      </c>
      <c r="J14" s="133">
        <f>H14+I14+4100</f>
        <v>6759797.0999999996</v>
      </c>
    </row>
    <row r="15" spans="1:12" s="133" customFormat="1" ht="15.75" hidden="1" customHeight="1">
      <c r="A15" s="159"/>
      <c r="B15" s="158"/>
      <c r="C15" s="158"/>
      <c r="D15" s="158"/>
      <c r="E15" s="240"/>
      <c r="F15" s="239"/>
      <c r="H15" s="133">
        <v>6670222.0999999996</v>
      </c>
      <c r="I15" s="133">
        <v>115000</v>
      </c>
      <c r="J15" s="133">
        <f>H15+I15+80000</f>
        <v>6865222.0999999996</v>
      </c>
    </row>
    <row r="16" spans="1:12" s="133" customFormat="1" ht="15.75" hidden="1" customHeight="1">
      <c r="A16" s="159"/>
      <c r="B16" s="158"/>
      <c r="C16" s="158"/>
      <c r="D16" s="158"/>
      <c r="E16" s="240"/>
      <c r="F16" s="239"/>
      <c r="J16" s="133">
        <f>J14-J15</f>
        <v>-105425</v>
      </c>
    </row>
    <row r="17" spans="1:9" s="133" customFormat="1" ht="15.75" hidden="1" customHeight="1">
      <c r="A17" s="159"/>
      <c r="B17" s="158"/>
      <c r="C17" s="158"/>
      <c r="D17" s="158"/>
      <c r="E17" s="240"/>
      <c r="F17" s="239"/>
      <c r="H17" s="133">
        <f>H14-H15</f>
        <v>-193656</v>
      </c>
    </row>
    <row r="18" spans="1:9" s="134" customFormat="1">
      <c r="A18" s="160"/>
      <c r="B18" s="116" t="s">
        <v>271</v>
      </c>
      <c r="C18" s="161" t="s">
        <v>419</v>
      </c>
      <c r="D18" s="161" t="s">
        <v>420</v>
      </c>
      <c r="E18" s="241">
        <f>491.19+488.4</f>
        <v>979.58999999999992</v>
      </c>
      <c r="F18" s="241">
        <f>491.19+488.4</f>
        <v>979.58999999999992</v>
      </c>
      <c r="G18" s="134" t="s">
        <v>272</v>
      </c>
      <c r="H18" s="134">
        <f>H14+150000</f>
        <v>6626566.0999999996</v>
      </c>
      <c r="I18" s="134">
        <v>195694.7</v>
      </c>
    </row>
    <row r="19" spans="1:9" s="135" customFormat="1">
      <c r="A19" s="320" t="s">
        <v>273</v>
      </c>
      <c r="B19" s="321"/>
      <c r="C19" s="247">
        <f>C10+C18</f>
        <v>9012.17</v>
      </c>
      <c r="D19" s="243">
        <v>-3941.37</v>
      </c>
      <c r="E19" s="242">
        <v>5130.5</v>
      </c>
      <c r="F19" s="242">
        <v>5140.5</v>
      </c>
      <c r="G19" s="135" t="s">
        <v>274</v>
      </c>
      <c r="H19" s="135">
        <f>H15+75000+150000</f>
        <v>6895222.0999999996</v>
      </c>
      <c r="I19" s="135">
        <f>I18+4100</f>
        <v>199794.7</v>
      </c>
    </row>
    <row r="20" spans="1:9" s="135" customFormat="1" hidden="1">
      <c r="A20" s="136"/>
      <c r="B20" s="115"/>
      <c r="C20" s="115"/>
      <c r="D20" s="115"/>
      <c r="E20" s="115"/>
      <c r="F20" s="137"/>
    </row>
    <row r="21" spans="1:9" hidden="1">
      <c r="A21" s="136"/>
      <c r="B21" s="138"/>
      <c r="C21" s="138"/>
      <c r="D21" s="138"/>
      <c r="E21" s="138"/>
      <c r="F21" s="137"/>
    </row>
    <row r="22" spans="1:9">
      <c r="F22" s="12"/>
    </row>
    <row r="23" spans="1:9" hidden="1">
      <c r="F23" s="12"/>
    </row>
    <row r="24" spans="1:9">
      <c r="F24" s="12"/>
    </row>
    <row r="25" spans="1:9">
      <c r="F25" s="12"/>
    </row>
    <row r="26" spans="1:9" s="134" customFormat="1"/>
    <row r="27" spans="1:9" s="134" customFormat="1"/>
    <row r="28" spans="1:9" s="134" customFormat="1"/>
    <row r="29" spans="1:9" s="135" customFormat="1"/>
    <row r="30" spans="1:9" s="135" customFormat="1"/>
    <row r="31" spans="1:9" s="134" customFormat="1"/>
    <row r="32" spans="1:9" s="135" customFormat="1"/>
    <row r="33" spans="2:6" s="135" customFormat="1"/>
    <row r="34" spans="2:6">
      <c r="F34" s="12"/>
    </row>
    <row r="35" spans="2:6">
      <c r="F35" s="12"/>
    </row>
    <row r="36" spans="2:6">
      <c r="F36" s="12"/>
    </row>
    <row r="37" spans="2:6">
      <c r="F37" s="12"/>
    </row>
    <row r="38" spans="2:6">
      <c r="B38" s="139"/>
      <c r="C38" s="139"/>
      <c r="D38" s="139"/>
      <c r="E38" s="139"/>
      <c r="F38" s="140"/>
    </row>
    <row r="39" spans="2:6">
      <c r="B39" s="139"/>
      <c r="C39" s="139"/>
      <c r="D39" s="139"/>
      <c r="E39" s="139"/>
      <c r="F39" s="140"/>
    </row>
    <row r="40" spans="2:6">
      <c r="B40" s="139"/>
      <c r="C40" s="139"/>
      <c r="D40" s="139"/>
      <c r="E40" s="139"/>
      <c r="F40" s="140"/>
    </row>
    <row r="41" spans="2:6">
      <c r="B41" s="139"/>
      <c r="C41" s="139"/>
      <c r="D41" s="139"/>
      <c r="E41" s="139"/>
      <c r="F41" s="140"/>
    </row>
    <row r="42" spans="2:6">
      <c r="B42" s="141"/>
      <c r="C42" s="141"/>
      <c r="D42" s="141"/>
      <c r="E42" s="141"/>
      <c r="F42" s="142"/>
    </row>
    <row r="43" spans="2:6">
      <c r="B43" s="139"/>
      <c r="C43" s="139"/>
      <c r="D43" s="139"/>
      <c r="E43" s="139"/>
      <c r="F43" s="140"/>
    </row>
    <row r="44" spans="2:6">
      <c r="B44" s="139"/>
      <c r="C44" s="139"/>
      <c r="D44" s="139"/>
      <c r="E44" s="139"/>
      <c r="F44" s="140"/>
    </row>
    <row r="45" spans="2:6">
      <c r="B45" s="143"/>
      <c r="C45" s="143"/>
      <c r="D45" s="143"/>
      <c r="E45" s="143"/>
      <c r="F45" s="144"/>
    </row>
    <row r="46" spans="2:6">
      <c r="B46" s="139"/>
      <c r="C46" s="139"/>
      <c r="D46" s="139"/>
      <c r="E46" s="139"/>
      <c r="F46" s="140"/>
    </row>
    <row r="47" spans="2:6">
      <c r="B47" s="139"/>
      <c r="C47" s="139"/>
      <c r="D47" s="139"/>
      <c r="E47" s="139"/>
      <c r="F47" s="140"/>
    </row>
    <row r="48" spans="2:6">
      <c r="B48" s="143"/>
      <c r="C48" s="143"/>
      <c r="D48" s="143"/>
      <c r="E48" s="143"/>
      <c r="F48" s="144"/>
    </row>
    <row r="49" spans="2:6">
      <c r="B49" s="139"/>
      <c r="C49" s="139"/>
      <c r="D49" s="139"/>
      <c r="E49" s="139"/>
      <c r="F49" s="140"/>
    </row>
    <row r="50" spans="2:6">
      <c r="B50" s="139"/>
      <c r="C50" s="139"/>
      <c r="D50" s="139"/>
      <c r="E50" s="139"/>
      <c r="F50" s="140"/>
    </row>
    <row r="51" spans="2:6">
      <c r="B51" s="139"/>
      <c r="C51" s="139"/>
      <c r="D51" s="139"/>
      <c r="E51" s="139"/>
      <c r="F51" s="140"/>
    </row>
    <row r="52" spans="2:6">
      <c r="B52" s="139"/>
      <c r="C52" s="139"/>
      <c r="D52" s="139"/>
      <c r="E52" s="139"/>
      <c r="F52" s="140"/>
    </row>
    <row r="53" spans="2:6">
      <c r="B53" s="145"/>
      <c r="C53" s="145"/>
      <c r="D53" s="145"/>
      <c r="E53" s="145"/>
      <c r="F53" s="146"/>
    </row>
    <row r="54" spans="2:6">
      <c r="B54" s="145"/>
      <c r="C54" s="145"/>
      <c r="D54" s="145"/>
      <c r="E54" s="145"/>
      <c r="F54" s="146"/>
    </row>
    <row r="55" spans="2:6">
      <c r="B55" s="145"/>
      <c r="C55" s="145"/>
      <c r="D55" s="145"/>
      <c r="E55" s="145"/>
      <c r="F55" s="146"/>
    </row>
    <row r="56" spans="2:6">
      <c r="F56" s="147"/>
    </row>
    <row r="57" spans="2:6">
      <c r="F57" s="147"/>
    </row>
    <row r="58" spans="2:6">
      <c r="F58" s="147"/>
    </row>
    <row r="59" spans="2:6">
      <c r="F59" s="147"/>
    </row>
    <row r="60" spans="2:6">
      <c r="F60" s="147"/>
    </row>
    <row r="61" spans="2:6">
      <c r="F61" s="147"/>
    </row>
    <row r="62" spans="2:6">
      <c r="F62" s="147"/>
    </row>
    <row r="63" spans="2:6">
      <c r="F63" s="147"/>
    </row>
    <row r="64" spans="2:6">
      <c r="F64" s="147"/>
    </row>
    <row r="65" spans="6:6">
      <c r="F65" s="147"/>
    </row>
    <row r="66" spans="6:6">
      <c r="F66" s="147"/>
    </row>
    <row r="67" spans="6:6">
      <c r="F67" s="147"/>
    </row>
    <row r="68" spans="6:6">
      <c r="F68" s="147"/>
    </row>
    <row r="69" spans="6:6">
      <c r="F69" s="147"/>
    </row>
    <row r="70" spans="6:6">
      <c r="F70" s="147"/>
    </row>
    <row r="71" spans="6:6">
      <c r="F71" s="147"/>
    </row>
    <row r="72" spans="6:6">
      <c r="F72" s="147"/>
    </row>
    <row r="73" spans="6:6">
      <c r="F73" s="147"/>
    </row>
    <row r="74" spans="6:6">
      <c r="F74" s="147"/>
    </row>
    <row r="75" spans="6:6">
      <c r="F75" s="147"/>
    </row>
    <row r="76" spans="6:6">
      <c r="F76" s="147"/>
    </row>
    <row r="77" spans="6:6">
      <c r="F77" s="147"/>
    </row>
    <row r="78" spans="6:6">
      <c r="F78" s="147"/>
    </row>
    <row r="79" spans="6:6">
      <c r="F79" s="147"/>
    </row>
    <row r="80" spans="6:6">
      <c r="F80" s="147"/>
    </row>
    <row r="81" spans="6:6">
      <c r="F81" s="147"/>
    </row>
    <row r="82" spans="6:6">
      <c r="F82" s="147"/>
    </row>
    <row r="83" spans="6:6">
      <c r="F83" s="147"/>
    </row>
    <row r="84" spans="6:6">
      <c r="F84" s="147"/>
    </row>
    <row r="85" spans="6:6">
      <c r="F85" s="147"/>
    </row>
    <row r="86" spans="6:6">
      <c r="F86" s="147"/>
    </row>
    <row r="87" spans="6:6">
      <c r="F87" s="147"/>
    </row>
    <row r="88" spans="6:6">
      <c r="F88" s="147"/>
    </row>
    <row r="89" spans="6:6">
      <c r="F89" s="147"/>
    </row>
    <row r="90" spans="6:6">
      <c r="F90" s="147"/>
    </row>
    <row r="91" spans="6:6">
      <c r="F91" s="147"/>
    </row>
    <row r="92" spans="6:6">
      <c r="F92" s="147"/>
    </row>
    <row r="93" spans="6:6">
      <c r="F93" s="147"/>
    </row>
    <row r="94" spans="6:6">
      <c r="F94" s="147"/>
    </row>
    <row r="95" spans="6:6">
      <c r="F95" s="147"/>
    </row>
    <row r="96" spans="6:6">
      <c r="F96" s="147"/>
    </row>
    <row r="97" spans="6:6">
      <c r="F97" s="147"/>
    </row>
    <row r="98" spans="6:6">
      <c r="F98" s="147"/>
    </row>
    <row r="99" spans="6:6">
      <c r="F99" s="147"/>
    </row>
    <row r="100" spans="6:6">
      <c r="F100" s="147"/>
    </row>
    <row r="101" spans="6:6">
      <c r="F101" s="147"/>
    </row>
    <row r="102" spans="6:6">
      <c r="F102" s="147"/>
    </row>
    <row r="103" spans="6:6">
      <c r="F103" s="147"/>
    </row>
    <row r="104" spans="6:6">
      <c r="F104" s="147"/>
    </row>
    <row r="105" spans="6:6">
      <c r="F105" s="147"/>
    </row>
    <row r="106" spans="6:6">
      <c r="F106" s="147"/>
    </row>
    <row r="107" spans="6:6">
      <c r="F107" s="147"/>
    </row>
    <row r="108" spans="6:6">
      <c r="F108" s="147"/>
    </row>
    <row r="109" spans="6:6">
      <c r="F109" s="147"/>
    </row>
    <row r="110" spans="6:6">
      <c r="F110" s="147"/>
    </row>
    <row r="111" spans="6:6">
      <c r="F111" s="147"/>
    </row>
    <row r="112" spans="6:6">
      <c r="F112" s="147"/>
    </row>
    <row r="113" spans="6:6">
      <c r="F113" s="147"/>
    </row>
    <row r="114" spans="6:6">
      <c r="F114" s="147"/>
    </row>
    <row r="115" spans="6:6">
      <c r="F115" s="147"/>
    </row>
    <row r="116" spans="6:6">
      <c r="F116" s="147"/>
    </row>
    <row r="117" spans="6:6">
      <c r="F117" s="147"/>
    </row>
    <row r="118" spans="6:6">
      <c r="F118" s="147"/>
    </row>
    <row r="119" spans="6:6">
      <c r="F119" s="147"/>
    </row>
    <row r="120" spans="6:6">
      <c r="F120" s="147"/>
    </row>
    <row r="121" spans="6:6">
      <c r="F121" s="147"/>
    </row>
    <row r="122" spans="6:6">
      <c r="F122" s="147"/>
    </row>
    <row r="123" spans="6:6">
      <c r="F123" s="147"/>
    </row>
    <row r="124" spans="6:6">
      <c r="F124" s="147"/>
    </row>
    <row r="125" spans="6:6">
      <c r="F125" s="147"/>
    </row>
    <row r="126" spans="6:6">
      <c r="F126" s="147"/>
    </row>
    <row r="127" spans="6:6">
      <c r="F127" s="147"/>
    </row>
    <row r="128" spans="6:6">
      <c r="F128" s="147"/>
    </row>
    <row r="129" spans="6:6">
      <c r="F129" s="147"/>
    </row>
    <row r="130" spans="6:6">
      <c r="F130" s="147"/>
    </row>
    <row r="131" spans="6:6">
      <c r="F131" s="147"/>
    </row>
    <row r="132" spans="6:6">
      <c r="F132" s="147"/>
    </row>
    <row r="133" spans="6:6">
      <c r="F133" s="147"/>
    </row>
    <row r="134" spans="6:6">
      <c r="F134" s="147"/>
    </row>
    <row r="135" spans="6:6">
      <c r="F135" s="147"/>
    </row>
    <row r="136" spans="6:6">
      <c r="F136" s="147"/>
    </row>
    <row r="137" spans="6:6">
      <c r="F137" s="147"/>
    </row>
    <row r="138" spans="6:6">
      <c r="F138" s="147"/>
    </row>
    <row r="139" spans="6:6">
      <c r="F139" s="147"/>
    </row>
    <row r="140" spans="6:6">
      <c r="F140" s="147"/>
    </row>
    <row r="141" spans="6:6">
      <c r="F141" s="147"/>
    </row>
    <row r="142" spans="6:6">
      <c r="F142" s="147"/>
    </row>
    <row r="143" spans="6:6">
      <c r="F143" s="147"/>
    </row>
    <row r="144" spans="6:6">
      <c r="F144" s="147"/>
    </row>
    <row r="145" spans="6:6">
      <c r="F145" s="147"/>
    </row>
    <row r="146" spans="6:6">
      <c r="F146" s="147"/>
    </row>
    <row r="147" spans="6:6">
      <c r="F147" s="147"/>
    </row>
    <row r="148" spans="6:6">
      <c r="F148" s="147"/>
    </row>
    <row r="149" spans="6:6">
      <c r="F149" s="147"/>
    </row>
    <row r="150" spans="6:6">
      <c r="F150" s="147"/>
    </row>
    <row r="151" spans="6:6">
      <c r="F151" s="147"/>
    </row>
    <row r="152" spans="6:6">
      <c r="F152" s="147"/>
    </row>
    <row r="153" spans="6:6">
      <c r="F153" s="147"/>
    </row>
    <row r="154" spans="6:6">
      <c r="F154" s="147"/>
    </row>
    <row r="155" spans="6:6">
      <c r="F155" s="147"/>
    </row>
    <row r="156" spans="6:6">
      <c r="F156" s="147"/>
    </row>
    <row r="157" spans="6:6">
      <c r="F157" s="147"/>
    </row>
    <row r="158" spans="6:6">
      <c r="F158" s="147"/>
    </row>
    <row r="159" spans="6:6">
      <c r="F159" s="147"/>
    </row>
    <row r="160" spans="6:6">
      <c r="F160" s="147"/>
    </row>
    <row r="161" spans="6:6">
      <c r="F161" s="147"/>
    </row>
    <row r="162" spans="6:6">
      <c r="F162" s="147"/>
    </row>
    <row r="163" spans="6:6">
      <c r="F163" s="147"/>
    </row>
    <row r="164" spans="6:6">
      <c r="F164" s="147"/>
    </row>
    <row r="165" spans="6:6">
      <c r="F165" s="147"/>
    </row>
  </sheetData>
  <mergeCells count="3">
    <mergeCell ref="A6:F6"/>
    <mergeCell ref="A19:B19"/>
    <mergeCell ref="E1:F3"/>
  </mergeCells>
  <phoneticPr fontId="37" type="noConversion"/>
  <pageMargins left="0.9448818897637796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9"/>
  <sheetViews>
    <sheetView view="pageBreakPreview" zoomScale="89" zoomScaleSheetLayoutView="89" workbookViewId="0">
      <selection activeCell="B16" sqref="B16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69" t="s">
        <v>474</v>
      </c>
      <c r="D1" s="74"/>
      <c r="E1" s="74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>
      <c r="A3" s="291" t="s">
        <v>304</v>
      </c>
      <c r="B3" s="291"/>
      <c r="C3" s="291"/>
    </row>
    <row r="4" spans="1:10" s="4" customFormat="1" ht="64.900000000000006" customHeight="1">
      <c r="A4" s="279" t="s">
        <v>1</v>
      </c>
      <c r="B4" s="279" t="s">
        <v>2</v>
      </c>
      <c r="C4" s="279" t="s">
        <v>3</v>
      </c>
    </row>
    <row r="5" spans="1:10">
      <c r="A5" s="292" t="s">
        <v>472</v>
      </c>
      <c r="B5" s="292"/>
      <c r="C5" s="292"/>
    </row>
    <row r="6" spans="1:10">
      <c r="A6" s="203">
        <v>801</v>
      </c>
      <c r="B6" s="203" t="s">
        <v>281</v>
      </c>
      <c r="C6" s="204" t="s">
        <v>282</v>
      </c>
    </row>
    <row r="7" spans="1:10">
      <c r="A7" s="116" t="s">
        <v>164</v>
      </c>
      <c r="B7" s="117" t="s">
        <v>202</v>
      </c>
      <c r="C7" s="118" t="s">
        <v>338</v>
      </c>
    </row>
    <row r="8" spans="1:10">
      <c r="A8" s="116" t="s">
        <v>164</v>
      </c>
      <c r="B8" s="117" t="s">
        <v>203</v>
      </c>
      <c r="C8" s="118" t="s">
        <v>339</v>
      </c>
    </row>
    <row r="9" spans="1:10">
      <c r="A9" s="280"/>
      <c r="B9" s="280"/>
      <c r="C9" s="280"/>
    </row>
  </sheetData>
  <mergeCells count="2">
    <mergeCell ref="A3:C3"/>
    <mergeCell ref="A5:C5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3"/>
  <sheetViews>
    <sheetView view="pageBreakPreview" topLeftCell="A2" zoomScaleSheetLayoutView="100" workbookViewId="0">
      <selection activeCell="B26" sqref="B26"/>
    </sheetView>
  </sheetViews>
  <sheetFormatPr defaultRowHeight="12.75"/>
  <cols>
    <col min="1" max="1" width="17.42578125" customWidth="1"/>
    <col min="2" max="2" width="35.85546875" style="13" customWidth="1"/>
    <col min="3" max="3" width="48.42578125" style="19" customWidth="1"/>
    <col min="4" max="5" width="11.5703125" style="19" hidden="1" customWidth="1"/>
    <col min="6" max="6" width="14.28515625" style="13" customWidth="1"/>
    <col min="7" max="7" width="13.7109375" hidden="1" customWidth="1"/>
  </cols>
  <sheetData>
    <row r="1" spans="1:8" s="5" customFormat="1" ht="80.25" customHeight="1">
      <c r="B1" s="8"/>
      <c r="C1" s="293" t="s">
        <v>475</v>
      </c>
      <c r="D1" s="293"/>
      <c r="E1" s="293"/>
      <c r="F1" s="293"/>
    </row>
    <row r="2" spans="1:8" s="40" customFormat="1" ht="47.25" customHeight="1">
      <c r="A2" s="294" t="s">
        <v>476</v>
      </c>
      <c r="B2" s="295"/>
      <c r="C2" s="295"/>
      <c r="D2" s="295"/>
      <c r="E2" s="295"/>
      <c r="F2" s="295"/>
    </row>
    <row r="3" spans="1:8" s="5" customFormat="1" ht="15.75">
      <c r="A3" s="9"/>
      <c r="B3" s="10"/>
      <c r="C3" s="11"/>
      <c r="D3" s="11"/>
      <c r="E3" s="11"/>
      <c r="F3" s="87" t="s">
        <v>147</v>
      </c>
    </row>
    <row r="4" spans="1:8" s="40" customFormat="1" ht="25.5">
      <c r="A4" s="57" t="s">
        <v>8</v>
      </c>
      <c r="B4" s="57" t="s">
        <v>9</v>
      </c>
      <c r="C4" s="57" t="s">
        <v>5</v>
      </c>
      <c r="D4" s="57" t="s">
        <v>406</v>
      </c>
      <c r="E4" s="57" t="s">
        <v>483</v>
      </c>
      <c r="F4" s="88" t="s">
        <v>477</v>
      </c>
      <c r="G4" s="58" t="s">
        <v>191</v>
      </c>
      <c r="H4" s="5"/>
    </row>
    <row r="5" spans="1:8" s="12" customFormat="1" ht="15.75">
      <c r="A5" s="59">
        <v>1</v>
      </c>
      <c r="B5" s="59">
        <v>2</v>
      </c>
      <c r="C5" s="59">
        <v>3</v>
      </c>
      <c r="D5" s="59"/>
      <c r="E5" s="59">
        <v>4</v>
      </c>
      <c r="F5" s="59">
        <v>5</v>
      </c>
      <c r="G5" s="60"/>
      <c r="H5" s="5"/>
    </row>
    <row r="6" spans="1:8" s="40" customFormat="1" ht="18.75">
      <c r="A6" s="102" t="s">
        <v>194</v>
      </c>
      <c r="B6" s="170" t="s">
        <v>11</v>
      </c>
      <c r="C6" s="171" t="s">
        <v>12</v>
      </c>
      <c r="D6" s="172">
        <f>D7+D16</f>
        <v>271</v>
      </c>
      <c r="E6" s="172">
        <f>F6-D6</f>
        <v>0</v>
      </c>
      <c r="F6" s="172">
        <f>F7+F16</f>
        <v>271</v>
      </c>
      <c r="G6" s="57">
        <f>G7+G16</f>
        <v>425.9</v>
      </c>
      <c r="H6" s="5"/>
    </row>
    <row r="7" spans="1:8" s="40" customFormat="1" ht="18.75">
      <c r="A7" s="173"/>
      <c r="B7" s="170"/>
      <c r="C7" s="171" t="s">
        <v>13</v>
      </c>
      <c r="D7" s="172">
        <f>D8+D9+D10+D12+D15</f>
        <v>197</v>
      </c>
      <c r="E7" s="172">
        <f t="shared" ref="E7:E33" si="0">F7-D7</f>
        <v>1</v>
      </c>
      <c r="F7" s="172">
        <f>F8+F9+F10+F12+F15</f>
        <v>198</v>
      </c>
      <c r="G7" s="57">
        <f>G8+G11+G13+G14+G9</f>
        <v>389.9</v>
      </c>
      <c r="H7" s="5"/>
    </row>
    <row r="8" spans="1:8" s="40" customFormat="1" ht="18.75">
      <c r="A8" s="175">
        <v>182</v>
      </c>
      <c r="B8" s="176" t="s">
        <v>14</v>
      </c>
      <c r="C8" s="174" t="s">
        <v>15</v>
      </c>
      <c r="D8" s="177">
        <v>70</v>
      </c>
      <c r="E8" s="172">
        <f t="shared" si="0"/>
        <v>1</v>
      </c>
      <c r="F8" s="177">
        <v>71</v>
      </c>
      <c r="G8" s="60">
        <v>125</v>
      </c>
      <c r="H8" s="5"/>
    </row>
    <row r="9" spans="1:8" s="40" customFormat="1" ht="25.5" hidden="1">
      <c r="A9" s="175">
        <v>100</v>
      </c>
      <c r="B9" s="176" t="s">
        <v>153</v>
      </c>
      <c r="C9" s="174" t="s">
        <v>16</v>
      </c>
      <c r="D9" s="177"/>
      <c r="E9" s="172">
        <f t="shared" si="0"/>
        <v>0</v>
      </c>
      <c r="F9" s="177"/>
      <c r="G9" s="60">
        <v>227.9</v>
      </c>
      <c r="H9" s="5"/>
    </row>
    <row r="10" spans="1:8" s="41" customFormat="1" ht="18" hidden="1" customHeight="1">
      <c r="A10" s="170">
        <v>182</v>
      </c>
      <c r="B10" s="170" t="s">
        <v>17</v>
      </c>
      <c r="C10" s="171" t="s">
        <v>18</v>
      </c>
      <c r="D10" s="172">
        <f>D11</f>
        <v>0</v>
      </c>
      <c r="E10" s="172">
        <f t="shared" si="0"/>
        <v>0</v>
      </c>
      <c r="F10" s="172">
        <f>F11</f>
        <v>0</v>
      </c>
      <c r="G10" s="57">
        <f>G11</f>
        <v>4</v>
      </c>
      <c r="H10" s="61"/>
    </row>
    <row r="11" spans="1:8" s="40" customFormat="1" ht="18.75" hidden="1">
      <c r="A11" s="175">
        <v>182</v>
      </c>
      <c r="B11" s="175" t="s">
        <v>19</v>
      </c>
      <c r="C11" s="174" t="s">
        <v>20</v>
      </c>
      <c r="D11" s="177"/>
      <c r="E11" s="172">
        <f t="shared" si="0"/>
        <v>0</v>
      </c>
      <c r="F11" s="177"/>
      <c r="G11" s="60">
        <v>4</v>
      </c>
      <c r="H11" s="5"/>
    </row>
    <row r="12" spans="1:8" s="41" customFormat="1" ht="18.75">
      <c r="A12" s="170">
        <v>182</v>
      </c>
      <c r="B12" s="170" t="s">
        <v>21</v>
      </c>
      <c r="C12" s="171" t="s">
        <v>22</v>
      </c>
      <c r="D12" s="172">
        <f>D13+D14</f>
        <v>127</v>
      </c>
      <c r="E12" s="172">
        <f t="shared" si="0"/>
        <v>0</v>
      </c>
      <c r="F12" s="172">
        <f>F13+F14</f>
        <v>127</v>
      </c>
      <c r="G12" s="57">
        <f>G13+G14</f>
        <v>33</v>
      </c>
      <c r="H12" s="61"/>
    </row>
    <row r="13" spans="1:8" s="41" customFormat="1" ht="18.75">
      <c r="A13" s="175">
        <v>182</v>
      </c>
      <c r="B13" s="175" t="s">
        <v>148</v>
      </c>
      <c r="C13" s="174" t="s">
        <v>192</v>
      </c>
      <c r="D13" s="172">
        <v>41</v>
      </c>
      <c r="E13" s="172">
        <f t="shared" si="0"/>
        <v>0</v>
      </c>
      <c r="F13" s="177">
        <v>41</v>
      </c>
      <c r="G13" s="62">
        <v>8</v>
      </c>
      <c r="H13" s="61"/>
    </row>
    <row r="14" spans="1:8" s="40" customFormat="1" ht="18.75">
      <c r="A14" s="175">
        <v>182</v>
      </c>
      <c r="B14" s="175" t="s">
        <v>149</v>
      </c>
      <c r="C14" s="174" t="s">
        <v>193</v>
      </c>
      <c r="D14" s="177">
        <v>86</v>
      </c>
      <c r="E14" s="172">
        <f t="shared" si="0"/>
        <v>0</v>
      </c>
      <c r="F14" s="177">
        <v>86</v>
      </c>
      <c r="G14" s="60">
        <v>25</v>
      </c>
      <c r="H14" s="5"/>
    </row>
    <row r="15" spans="1:8" s="41" customFormat="1" ht="18.75" hidden="1">
      <c r="A15" s="184" t="s">
        <v>194</v>
      </c>
      <c r="B15" s="170" t="s">
        <v>23</v>
      </c>
      <c r="C15" s="171" t="s">
        <v>24</v>
      </c>
      <c r="D15" s="172"/>
      <c r="E15" s="172">
        <f t="shared" si="0"/>
        <v>0</v>
      </c>
      <c r="F15" s="172"/>
      <c r="G15" s="62"/>
      <c r="H15" s="61"/>
    </row>
    <row r="16" spans="1:8" s="40" customFormat="1" ht="18.75">
      <c r="A16" s="178"/>
      <c r="B16" s="175"/>
      <c r="C16" s="171" t="s">
        <v>27</v>
      </c>
      <c r="D16" s="172">
        <f>D17+D20+D23</f>
        <v>74</v>
      </c>
      <c r="E16" s="172">
        <f t="shared" si="0"/>
        <v>-1</v>
      </c>
      <c r="F16" s="172">
        <f>F17+F20+F23</f>
        <v>73</v>
      </c>
      <c r="G16" s="57">
        <f>G17+G20+G23</f>
        <v>36</v>
      </c>
      <c r="H16" s="5"/>
    </row>
    <row r="17" spans="1:8" s="41" customFormat="1" ht="25.5" hidden="1">
      <c r="A17" s="102" t="s">
        <v>197</v>
      </c>
      <c r="B17" s="170" t="s">
        <v>28</v>
      </c>
      <c r="C17" s="171" t="s">
        <v>29</v>
      </c>
      <c r="D17" s="172">
        <f>D18</f>
        <v>0</v>
      </c>
      <c r="E17" s="172">
        <f t="shared" si="0"/>
        <v>0</v>
      </c>
      <c r="F17" s="172">
        <f>F18</f>
        <v>0</v>
      </c>
      <c r="G17" s="62">
        <v>18.5</v>
      </c>
      <c r="H17" s="61"/>
    </row>
    <row r="18" spans="1:8" s="41" customFormat="1" ht="76.5" hidden="1">
      <c r="A18" s="102" t="s">
        <v>197</v>
      </c>
      <c r="B18" s="179" t="s">
        <v>195</v>
      </c>
      <c r="C18" s="180" t="s">
        <v>196</v>
      </c>
      <c r="D18" s="172"/>
      <c r="E18" s="172">
        <f t="shared" si="0"/>
        <v>0</v>
      </c>
      <c r="F18" s="172"/>
      <c r="G18" s="62">
        <v>18.5</v>
      </c>
      <c r="H18" s="61"/>
    </row>
    <row r="19" spans="1:8" s="41" customFormat="1" ht="76.5" hidden="1">
      <c r="A19" s="102" t="s">
        <v>197</v>
      </c>
      <c r="B19" s="179" t="s">
        <v>198</v>
      </c>
      <c r="C19" s="180" t="s">
        <v>199</v>
      </c>
      <c r="D19" s="172">
        <v>0</v>
      </c>
      <c r="E19" s="172">
        <f t="shared" si="0"/>
        <v>0</v>
      </c>
      <c r="F19" s="172">
        <v>0</v>
      </c>
      <c r="G19" s="62">
        <v>18.5</v>
      </c>
      <c r="H19" s="61"/>
    </row>
    <row r="20" spans="1:8" s="41" customFormat="1" ht="25.5">
      <c r="A20" s="170">
        <v>801</v>
      </c>
      <c r="B20" s="170" t="s">
        <v>30</v>
      </c>
      <c r="C20" s="181" t="s">
        <v>31</v>
      </c>
      <c r="D20" s="172">
        <f>D21+D22</f>
        <v>42</v>
      </c>
      <c r="E20" s="172">
        <f t="shared" si="0"/>
        <v>-1</v>
      </c>
      <c r="F20" s="172">
        <f>F21+F22</f>
        <v>41</v>
      </c>
      <c r="G20" s="62">
        <v>9.5</v>
      </c>
      <c r="H20" s="61"/>
    </row>
    <row r="21" spans="1:8" s="41" customFormat="1" ht="25.5">
      <c r="A21" s="102" t="s">
        <v>164</v>
      </c>
      <c r="B21" s="175" t="s">
        <v>200</v>
      </c>
      <c r="C21" s="182" t="s">
        <v>321</v>
      </c>
      <c r="D21" s="172">
        <v>31</v>
      </c>
      <c r="E21" s="172">
        <f t="shared" si="0"/>
        <v>-1</v>
      </c>
      <c r="F21" s="177">
        <v>30</v>
      </c>
      <c r="G21" s="62">
        <v>9.5</v>
      </c>
      <c r="H21" s="61"/>
    </row>
    <row r="22" spans="1:8" s="41" customFormat="1" ht="25.5">
      <c r="A22" s="102" t="s">
        <v>164</v>
      </c>
      <c r="B22" s="175" t="s">
        <v>342</v>
      </c>
      <c r="C22" s="182" t="s">
        <v>343</v>
      </c>
      <c r="D22" s="172">
        <v>11</v>
      </c>
      <c r="E22" s="172">
        <f t="shared" si="0"/>
        <v>0</v>
      </c>
      <c r="F22" s="177">
        <v>11</v>
      </c>
      <c r="G22" s="62"/>
      <c r="H22" s="61"/>
    </row>
    <row r="23" spans="1:8" s="41" customFormat="1" ht="18.75">
      <c r="A23" s="102" t="s">
        <v>164</v>
      </c>
      <c r="B23" s="170" t="s">
        <v>370</v>
      </c>
      <c r="C23" s="171" t="s">
        <v>150</v>
      </c>
      <c r="D23" s="172">
        <f>D24</f>
        <v>32</v>
      </c>
      <c r="E23" s="172">
        <f t="shared" si="0"/>
        <v>0</v>
      </c>
      <c r="F23" s="172">
        <f>F24</f>
        <v>32</v>
      </c>
      <c r="G23" s="62">
        <v>8</v>
      </c>
      <c r="H23" s="61"/>
    </row>
    <row r="24" spans="1:8" s="41" customFormat="1" ht="25.5">
      <c r="A24" s="102" t="s">
        <v>164</v>
      </c>
      <c r="B24" s="176" t="s">
        <v>369</v>
      </c>
      <c r="C24" s="183" t="s">
        <v>340</v>
      </c>
      <c r="D24" s="172">
        <v>32</v>
      </c>
      <c r="E24" s="172">
        <f t="shared" si="0"/>
        <v>0</v>
      </c>
      <c r="F24" s="177">
        <v>32</v>
      </c>
      <c r="G24" s="62">
        <v>8</v>
      </c>
      <c r="H24" s="61"/>
    </row>
    <row r="25" spans="1:8" s="42" customFormat="1" ht="18.75">
      <c r="A25" s="102" t="s">
        <v>164</v>
      </c>
      <c r="B25" s="170" t="s">
        <v>32</v>
      </c>
      <c r="C25" s="171" t="s">
        <v>33</v>
      </c>
      <c r="D25" s="172">
        <f>D26</f>
        <v>4693.2300000000005</v>
      </c>
      <c r="E25" s="172">
        <f t="shared" si="0"/>
        <v>162.66999999999916</v>
      </c>
      <c r="F25" s="172">
        <f>F26</f>
        <v>4855.8999999999996</v>
      </c>
      <c r="G25" s="63">
        <v>3209.6</v>
      </c>
      <c r="H25" s="64"/>
    </row>
    <row r="26" spans="1:8" s="43" customFormat="1" ht="25.5">
      <c r="A26" s="102" t="s">
        <v>164</v>
      </c>
      <c r="B26" s="175" t="s">
        <v>34</v>
      </c>
      <c r="C26" s="174" t="s">
        <v>35</v>
      </c>
      <c r="D26" s="172">
        <f>D27+D29+D30+D31</f>
        <v>4693.2300000000005</v>
      </c>
      <c r="E26" s="172">
        <f t="shared" si="0"/>
        <v>162.66999999999916</v>
      </c>
      <c r="F26" s="177">
        <f>F27+F29+F30+F31</f>
        <v>4855.8999999999996</v>
      </c>
      <c r="G26" s="57">
        <f>G27+G29+G30+G31</f>
        <v>3209.6</v>
      </c>
      <c r="H26" s="65"/>
    </row>
    <row r="27" spans="1:8" s="43" customFormat="1" ht="25.5">
      <c r="A27" s="102" t="s">
        <v>164</v>
      </c>
      <c r="B27" s="175" t="s">
        <v>34</v>
      </c>
      <c r="C27" s="174" t="s">
        <v>35</v>
      </c>
      <c r="D27" s="172">
        <f>D28</f>
        <v>4477.93</v>
      </c>
      <c r="E27" s="172">
        <f t="shared" si="0"/>
        <v>161.96999999999935</v>
      </c>
      <c r="F27" s="177">
        <f>F28</f>
        <v>4639.8999999999996</v>
      </c>
      <c r="G27" s="66">
        <f>G28</f>
        <v>3142.7</v>
      </c>
      <c r="H27" s="65"/>
    </row>
    <row r="28" spans="1:8" s="43" customFormat="1" ht="25.5">
      <c r="A28" s="102" t="s">
        <v>164</v>
      </c>
      <c r="B28" s="175" t="s">
        <v>360</v>
      </c>
      <c r="C28" s="174" t="s">
        <v>154</v>
      </c>
      <c r="D28" s="172">
        <v>4477.93</v>
      </c>
      <c r="E28" s="172">
        <f t="shared" si="0"/>
        <v>161.96999999999935</v>
      </c>
      <c r="F28" s="177">
        <v>4639.8999999999996</v>
      </c>
      <c r="G28" s="66">
        <v>3142.7</v>
      </c>
      <c r="H28" s="65"/>
    </row>
    <row r="29" spans="1:8" s="43" customFormat="1" ht="25.5" hidden="1">
      <c r="A29" s="102" t="s">
        <v>164</v>
      </c>
      <c r="B29" s="175" t="s">
        <v>359</v>
      </c>
      <c r="C29" s="174" t="s">
        <v>155</v>
      </c>
      <c r="D29" s="172"/>
      <c r="E29" s="172">
        <f t="shared" si="0"/>
        <v>0</v>
      </c>
      <c r="F29" s="177">
        <v>0</v>
      </c>
      <c r="G29" s="66"/>
      <c r="H29" s="65"/>
    </row>
    <row r="30" spans="1:8" s="43" customFormat="1" ht="25.5">
      <c r="A30" s="102" t="s">
        <v>164</v>
      </c>
      <c r="B30" s="175" t="s">
        <v>358</v>
      </c>
      <c r="C30" s="174" t="s">
        <v>156</v>
      </c>
      <c r="D30" s="172">
        <v>215.3</v>
      </c>
      <c r="E30" s="172">
        <f t="shared" si="0"/>
        <v>0.69999999999998863</v>
      </c>
      <c r="F30" s="177">
        <v>216</v>
      </c>
      <c r="G30" s="66">
        <v>66.900000000000006</v>
      </c>
      <c r="H30" s="65"/>
    </row>
    <row r="31" spans="1:8" s="43" customFormat="1" ht="18.75">
      <c r="A31" s="102" t="s">
        <v>164</v>
      </c>
      <c r="B31" s="175" t="s">
        <v>357</v>
      </c>
      <c r="C31" s="174" t="s">
        <v>157</v>
      </c>
      <c r="D31" s="172"/>
      <c r="E31" s="172">
        <f t="shared" si="0"/>
        <v>0</v>
      </c>
      <c r="F31" s="172"/>
      <c r="G31" s="66"/>
      <c r="H31" s="65"/>
    </row>
    <row r="32" spans="1:8" s="40" customFormat="1" ht="18.75" hidden="1">
      <c r="A32" s="102" t="s">
        <v>164</v>
      </c>
      <c r="B32" s="175" t="s">
        <v>151</v>
      </c>
      <c r="C32" s="174" t="s">
        <v>152</v>
      </c>
      <c r="D32" s="177"/>
      <c r="E32" s="172">
        <f t="shared" si="0"/>
        <v>0</v>
      </c>
      <c r="F32" s="177"/>
      <c r="G32" s="60"/>
      <c r="H32" s="5"/>
    </row>
    <row r="33" spans="1:8" s="40" customFormat="1" ht="18.75">
      <c r="A33" s="170"/>
      <c r="B33" s="170"/>
      <c r="C33" s="171" t="s">
        <v>36</v>
      </c>
      <c r="D33" s="172">
        <f>D6+D26</f>
        <v>4964.2300000000005</v>
      </c>
      <c r="E33" s="172">
        <f t="shared" si="0"/>
        <v>162.66999999999916</v>
      </c>
      <c r="F33" s="172">
        <f>F6+F26</f>
        <v>5126.8999999999996</v>
      </c>
      <c r="G33" s="57">
        <f>G6+G26</f>
        <v>3635.5</v>
      </c>
      <c r="H33" s="5"/>
    </row>
    <row r="34" spans="1:8" s="40" customFormat="1" ht="18.75" customHeight="1">
      <c r="A34" s="298"/>
      <c r="B34" s="299"/>
      <c r="C34" s="299"/>
      <c r="D34" s="299"/>
      <c r="E34" s="299"/>
      <c r="F34" s="299"/>
    </row>
    <row r="35" spans="1:8" s="36" customFormat="1" ht="39.75" customHeight="1">
      <c r="A35" s="297"/>
      <c r="B35" s="297"/>
      <c r="C35" s="297"/>
      <c r="D35" s="297"/>
      <c r="E35" s="297"/>
      <c r="F35" s="297"/>
      <c r="G35" s="55"/>
    </row>
    <row r="36" spans="1:8" s="36" customFormat="1" ht="33.6" customHeight="1">
      <c r="A36" s="296"/>
      <c r="B36" s="296"/>
      <c r="C36" s="296"/>
      <c r="D36" s="201"/>
      <c r="E36" s="201"/>
      <c r="F36" s="120"/>
    </row>
    <row r="37" spans="1:8" s="36" customFormat="1" ht="18">
      <c r="A37" s="45"/>
      <c r="B37" s="46"/>
      <c r="C37" s="46"/>
      <c r="D37" s="46"/>
      <c r="E37" s="46"/>
      <c r="F37" s="44"/>
    </row>
    <row r="38" spans="1:8" ht="12.75" customHeight="1">
      <c r="A38" s="15"/>
      <c r="B38" s="17"/>
      <c r="C38" s="16"/>
      <c r="D38" s="16"/>
      <c r="E38" s="16"/>
      <c r="F38" s="14"/>
    </row>
    <row r="39" spans="1:8" ht="12.75" customHeight="1">
      <c r="A39" s="15"/>
      <c r="B39" s="16"/>
      <c r="C39" s="16"/>
      <c r="D39" s="16"/>
      <c r="E39" s="16"/>
      <c r="F39" s="14"/>
    </row>
    <row r="40" spans="1:8" ht="12.75" customHeight="1">
      <c r="A40" s="15"/>
      <c r="B40" s="17"/>
      <c r="C40" s="16"/>
      <c r="D40" s="16"/>
      <c r="E40" s="16"/>
      <c r="F40" s="14"/>
    </row>
    <row r="41" spans="1:8">
      <c r="A41" s="15"/>
      <c r="B41" s="16"/>
      <c r="C41" s="16"/>
      <c r="D41" s="16"/>
      <c r="E41" s="16"/>
      <c r="F41" s="14"/>
    </row>
    <row r="42" spans="1:8" ht="26.25" customHeight="1">
      <c r="A42" s="15"/>
      <c r="B42" s="18"/>
      <c r="C42" s="18"/>
      <c r="D42" s="18"/>
      <c r="E42" s="18"/>
      <c r="F42" s="18"/>
    </row>
    <row r="43" spans="1:8">
      <c r="A43" s="15"/>
    </row>
  </sheetData>
  <mergeCells count="5">
    <mergeCell ref="C1:F1"/>
    <mergeCell ref="A2:F2"/>
    <mergeCell ref="A36:C36"/>
    <mergeCell ref="A35:F35"/>
    <mergeCell ref="A34:F34"/>
  </mergeCells>
  <phoneticPr fontId="37" type="noConversion"/>
  <pageMargins left="0.62992125984251968" right="0.19685039370078741" top="0.51181102362204722" bottom="0.43307086614173229" header="0.51181102362204722" footer="0.43307086614173229"/>
  <pageSetup paperSize="9" scale="8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44"/>
  <sheetViews>
    <sheetView view="pageBreakPreview" topLeftCell="A12" zoomScale="84" zoomScaleSheetLayoutView="84" workbookViewId="0">
      <selection activeCell="F25" sqref="F25:G25"/>
    </sheetView>
  </sheetViews>
  <sheetFormatPr defaultRowHeight="12.75"/>
  <cols>
    <col min="1" max="1" width="17.42578125" customWidth="1"/>
    <col min="2" max="2" width="35.140625" style="13" customWidth="1"/>
    <col min="3" max="3" width="54.85546875" style="19" customWidth="1"/>
    <col min="4" max="4" width="18.5703125" style="19" hidden="1" customWidth="1"/>
    <col min="5" max="5" width="14.7109375" style="19" hidden="1" customWidth="1"/>
    <col min="6" max="6" width="13.5703125" style="13" customWidth="1"/>
    <col min="7" max="7" width="13.140625" customWidth="1"/>
    <col min="8" max="8" width="12.42578125" hidden="1" customWidth="1"/>
    <col min="10" max="10" width="11" bestFit="1" customWidth="1"/>
  </cols>
  <sheetData>
    <row r="1" spans="1:8" s="5" customFormat="1" ht="89.25" customHeight="1">
      <c r="B1" s="8"/>
      <c r="C1" s="293" t="s">
        <v>478</v>
      </c>
      <c r="D1" s="293"/>
      <c r="E1" s="293"/>
      <c r="F1" s="293"/>
      <c r="G1" s="293"/>
    </row>
    <row r="2" spans="1:8" s="40" customFormat="1" ht="43.5" customHeight="1">
      <c r="A2" s="294" t="s">
        <v>479</v>
      </c>
      <c r="B2" s="288"/>
      <c r="C2" s="288"/>
      <c r="D2" s="288"/>
      <c r="E2" s="288"/>
      <c r="F2" s="288"/>
    </row>
    <row r="3" spans="1:8" s="5" customFormat="1" ht="15.75">
      <c r="A3" s="9"/>
      <c r="B3" s="10"/>
      <c r="C3" s="11"/>
      <c r="D3" s="11"/>
      <c r="E3" s="11"/>
      <c r="F3" s="302" t="s">
        <v>147</v>
      </c>
      <c r="G3" s="302"/>
    </row>
    <row r="4" spans="1:8" s="40" customFormat="1" ht="62.45" customHeight="1">
      <c r="A4" s="300" t="s">
        <v>8</v>
      </c>
      <c r="B4" s="300" t="s">
        <v>9</v>
      </c>
      <c r="C4" s="300" t="s">
        <v>5</v>
      </c>
      <c r="D4" s="300" t="s">
        <v>406</v>
      </c>
      <c r="E4" s="300" t="s">
        <v>283</v>
      </c>
      <c r="F4" s="309" t="s">
        <v>386</v>
      </c>
      <c r="G4" s="309" t="s">
        <v>480</v>
      </c>
      <c r="H4" s="58" t="s">
        <v>191</v>
      </c>
    </row>
    <row r="5" spans="1:8" s="40" customFormat="1" ht="18.75">
      <c r="A5" s="301"/>
      <c r="B5" s="301"/>
      <c r="C5" s="301"/>
      <c r="D5" s="301"/>
      <c r="E5" s="301"/>
      <c r="F5" s="309"/>
      <c r="G5" s="309"/>
      <c r="H5" s="68" t="s">
        <v>0</v>
      </c>
    </row>
    <row r="6" spans="1:8" s="40" customFormat="1" ht="18.75">
      <c r="A6" s="102" t="s">
        <v>194</v>
      </c>
      <c r="B6" s="170" t="s">
        <v>11</v>
      </c>
      <c r="C6" s="171" t="s">
        <v>12</v>
      </c>
      <c r="D6" s="172">
        <f>D7+D17</f>
        <v>275</v>
      </c>
      <c r="E6" s="172">
        <f>F6-D6</f>
        <v>-2</v>
      </c>
      <c r="F6" s="172">
        <f>F7+F17</f>
        <v>273</v>
      </c>
      <c r="G6" s="172">
        <f>G7+G17</f>
        <v>275</v>
      </c>
      <c r="H6" s="60">
        <f>H7+H17</f>
        <v>427.4</v>
      </c>
    </row>
    <row r="7" spans="1:8" s="40" customFormat="1" ht="18.75">
      <c r="A7" s="173"/>
      <c r="B7" s="170"/>
      <c r="C7" s="171" t="s">
        <v>13</v>
      </c>
      <c r="D7" s="170">
        <f>D8+D9+D10+D12+D15</f>
        <v>200</v>
      </c>
      <c r="E7" s="172">
        <f t="shared" ref="E7:E34" si="0">F7-D7</f>
        <v>0</v>
      </c>
      <c r="F7" s="170">
        <f>F8+F9+F10+F12+F15</f>
        <v>200</v>
      </c>
      <c r="G7" s="170">
        <f>G8+G9+G10+G12+G15</f>
        <v>203</v>
      </c>
      <c r="H7" s="60">
        <f>H8+H10+H12+H9</f>
        <v>391.4</v>
      </c>
    </row>
    <row r="8" spans="1:8" s="40" customFormat="1" ht="18.75">
      <c r="A8" s="175">
        <v>182</v>
      </c>
      <c r="B8" s="176" t="s">
        <v>14</v>
      </c>
      <c r="C8" s="174" t="s">
        <v>15</v>
      </c>
      <c r="D8" s="175">
        <v>71</v>
      </c>
      <c r="E8" s="172">
        <f t="shared" si="0"/>
        <v>1</v>
      </c>
      <c r="F8" s="175">
        <v>72</v>
      </c>
      <c r="G8" s="175">
        <v>73</v>
      </c>
      <c r="H8" s="60">
        <v>125</v>
      </c>
    </row>
    <row r="9" spans="1:8" s="40" customFormat="1" ht="25.5" hidden="1">
      <c r="A9" s="175">
        <v>182</v>
      </c>
      <c r="B9" s="176" t="s">
        <v>153</v>
      </c>
      <c r="C9" s="174" t="s">
        <v>16</v>
      </c>
      <c r="D9" s="175"/>
      <c r="E9" s="172">
        <f t="shared" si="0"/>
        <v>0</v>
      </c>
      <c r="F9" s="175"/>
      <c r="G9" s="175"/>
      <c r="H9" s="60">
        <v>227.9</v>
      </c>
    </row>
    <row r="10" spans="1:8" s="41" customFormat="1" ht="21" hidden="1" customHeight="1">
      <c r="A10" s="170">
        <v>182</v>
      </c>
      <c r="B10" s="170" t="s">
        <v>17</v>
      </c>
      <c r="C10" s="171" t="s">
        <v>18</v>
      </c>
      <c r="D10" s="170">
        <f>D11</f>
        <v>0</v>
      </c>
      <c r="E10" s="172">
        <f t="shared" si="0"/>
        <v>0</v>
      </c>
      <c r="F10" s="170">
        <f>F11</f>
        <v>0</v>
      </c>
      <c r="G10" s="170">
        <f>G11</f>
        <v>0</v>
      </c>
      <c r="H10" s="62">
        <f>H11</f>
        <v>4</v>
      </c>
    </row>
    <row r="11" spans="1:8" s="40" customFormat="1" ht="21" hidden="1" customHeight="1">
      <c r="A11" s="175">
        <v>182</v>
      </c>
      <c r="B11" s="175" t="s">
        <v>19</v>
      </c>
      <c r="C11" s="174" t="s">
        <v>20</v>
      </c>
      <c r="D11" s="175"/>
      <c r="E11" s="172">
        <f t="shared" si="0"/>
        <v>0</v>
      </c>
      <c r="F11" s="175">
        <v>0</v>
      </c>
      <c r="G11" s="175"/>
      <c r="H11" s="60">
        <v>4</v>
      </c>
    </row>
    <row r="12" spans="1:8" s="41" customFormat="1" ht="21" customHeight="1">
      <c r="A12" s="170">
        <v>182</v>
      </c>
      <c r="B12" s="170" t="s">
        <v>21</v>
      </c>
      <c r="C12" s="171" t="s">
        <v>22</v>
      </c>
      <c r="D12" s="170">
        <f>D13+D14</f>
        <v>129</v>
      </c>
      <c r="E12" s="172">
        <f t="shared" si="0"/>
        <v>-1</v>
      </c>
      <c r="F12" s="170">
        <f>F13+F14</f>
        <v>128</v>
      </c>
      <c r="G12" s="170">
        <f>G13+G14</f>
        <v>130</v>
      </c>
      <c r="H12" s="62">
        <f>H13+H14</f>
        <v>34.5</v>
      </c>
    </row>
    <row r="13" spans="1:8" s="41" customFormat="1" ht="21" customHeight="1">
      <c r="A13" s="175">
        <v>182</v>
      </c>
      <c r="B13" s="175" t="s">
        <v>148</v>
      </c>
      <c r="C13" s="174" t="s">
        <v>192</v>
      </c>
      <c r="D13" s="170">
        <v>43</v>
      </c>
      <c r="E13" s="172">
        <f t="shared" si="0"/>
        <v>-1</v>
      </c>
      <c r="F13" s="170">
        <v>42</v>
      </c>
      <c r="G13" s="170">
        <v>43</v>
      </c>
      <c r="H13" s="62">
        <v>8.5</v>
      </c>
    </row>
    <row r="14" spans="1:8" s="40" customFormat="1" ht="21" customHeight="1">
      <c r="A14" s="175">
        <v>182</v>
      </c>
      <c r="B14" s="175" t="s">
        <v>149</v>
      </c>
      <c r="C14" s="174" t="s">
        <v>193</v>
      </c>
      <c r="D14" s="175">
        <v>86</v>
      </c>
      <c r="E14" s="172">
        <f t="shared" si="0"/>
        <v>0</v>
      </c>
      <c r="F14" s="175">
        <v>86</v>
      </c>
      <c r="G14" s="175">
        <v>87</v>
      </c>
      <c r="H14" s="60">
        <v>26</v>
      </c>
    </row>
    <row r="15" spans="1:8" s="40" customFormat="1" ht="21" hidden="1" customHeight="1">
      <c r="A15" s="185">
        <v>0</v>
      </c>
      <c r="B15" s="170" t="s">
        <v>23</v>
      </c>
      <c r="C15" s="171" t="s">
        <v>24</v>
      </c>
      <c r="D15" s="170"/>
      <c r="E15" s="172">
        <f t="shared" si="0"/>
        <v>0</v>
      </c>
      <c r="F15" s="170"/>
      <c r="G15" s="170"/>
      <c r="H15" s="60"/>
    </row>
    <row r="16" spans="1:8" s="40" customFormat="1" ht="25.5" hidden="1">
      <c r="A16" s="170">
        <v>801</v>
      </c>
      <c r="B16" s="170" t="s">
        <v>25</v>
      </c>
      <c r="C16" s="171" t="s">
        <v>26</v>
      </c>
      <c r="D16" s="175"/>
      <c r="E16" s="172">
        <f t="shared" si="0"/>
        <v>0</v>
      </c>
      <c r="F16" s="175"/>
      <c r="G16" s="175"/>
      <c r="H16" s="60"/>
    </row>
    <row r="17" spans="1:8" s="40" customFormat="1" ht="18.75">
      <c r="A17" s="175"/>
      <c r="B17" s="175"/>
      <c r="C17" s="171" t="s">
        <v>27</v>
      </c>
      <c r="D17" s="175">
        <f>D18+D21+D24</f>
        <v>75</v>
      </c>
      <c r="E17" s="172">
        <f t="shared" si="0"/>
        <v>-2</v>
      </c>
      <c r="F17" s="175">
        <f>F18+F21+F24</f>
        <v>73</v>
      </c>
      <c r="G17" s="175">
        <f>G18+G21+G24</f>
        <v>72</v>
      </c>
      <c r="H17" s="60">
        <f>H18+H21+H24</f>
        <v>36</v>
      </c>
    </row>
    <row r="18" spans="1:8" s="41" customFormat="1" ht="40.5" hidden="1" customHeight="1">
      <c r="A18" s="102" t="s">
        <v>197</v>
      </c>
      <c r="B18" s="170" t="s">
        <v>28</v>
      </c>
      <c r="C18" s="171" t="s">
        <v>29</v>
      </c>
      <c r="D18" s="170"/>
      <c r="E18" s="172">
        <f t="shared" si="0"/>
        <v>0</v>
      </c>
      <c r="F18" s="170"/>
      <c r="G18" s="170"/>
      <c r="H18" s="62">
        <v>18.5</v>
      </c>
    </row>
    <row r="19" spans="1:8" s="41" customFormat="1" ht="65.25" hidden="1" customHeight="1">
      <c r="A19" s="102" t="s">
        <v>197</v>
      </c>
      <c r="B19" s="179" t="s">
        <v>195</v>
      </c>
      <c r="C19" s="180" t="s">
        <v>196</v>
      </c>
      <c r="D19" s="170"/>
      <c r="E19" s="172">
        <f t="shared" si="0"/>
        <v>0</v>
      </c>
      <c r="F19" s="170"/>
      <c r="G19" s="170"/>
      <c r="H19" s="62">
        <v>18.5</v>
      </c>
    </row>
    <row r="20" spans="1:8" s="41" customFormat="1" ht="66" hidden="1" customHeight="1">
      <c r="A20" s="102" t="s">
        <v>197</v>
      </c>
      <c r="B20" s="179" t="s">
        <v>198</v>
      </c>
      <c r="C20" s="180" t="s">
        <v>199</v>
      </c>
      <c r="D20" s="170">
        <v>0</v>
      </c>
      <c r="E20" s="172">
        <f t="shared" si="0"/>
        <v>0</v>
      </c>
      <c r="F20" s="170">
        <v>0</v>
      </c>
      <c r="G20" s="170">
        <v>0</v>
      </c>
      <c r="H20" s="62">
        <v>18.5</v>
      </c>
    </row>
    <row r="21" spans="1:8" s="41" customFormat="1" ht="25.5">
      <c r="A21" s="175">
        <v>801</v>
      </c>
      <c r="B21" s="170" t="s">
        <v>30</v>
      </c>
      <c r="C21" s="215" t="s">
        <v>31</v>
      </c>
      <c r="D21" s="170">
        <f>D22+D23</f>
        <v>43</v>
      </c>
      <c r="E21" s="172">
        <f t="shared" si="0"/>
        <v>-2</v>
      </c>
      <c r="F21" s="170">
        <f>F22+F23</f>
        <v>41</v>
      </c>
      <c r="G21" s="170">
        <f>G22+G23</f>
        <v>41</v>
      </c>
      <c r="H21" s="62">
        <v>9.5</v>
      </c>
    </row>
    <row r="22" spans="1:8" s="41" customFormat="1" ht="25.5">
      <c r="A22" s="175">
        <v>801</v>
      </c>
      <c r="B22" s="175" t="s">
        <v>211</v>
      </c>
      <c r="C22" s="180" t="s">
        <v>341</v>
      </c>
      <c r="D22" s="170">
        <v>32</v>
      </c>
      <c r="E22" s="172">
        <f t="shared" si="0"/>
        <v>-2</v>
      </c>
      <c r="F22" s="175">
        <v>30</v>
      </c>
      <c r="G22" s="175">
        <v>30</v>
      </c>
      <c r="H22" s="62"/>
    </row>
    <row r="23" spans="1:8" s="41" customFormat="1" ht="25.5">
      <c r="A23" s="175">
        <v>801</v>
      </c>
      <c r="B23" s="175" t="s">
        <v>342</v>
      </c>
      <c r="C23" s="182" t="s">
        <v>343</v>
      </c>
      <c r="D23" s="170">
        <v>11</v>
      </c>
      <c r="E23" s="172">
        <f t="shared" si="0"/>
        <v>0</v>
      </c>
      <c r="F23" s="175">
        <v>11</v>
      </c>
      <c r="G23" s="175">
        <v>11</v>
      </c>
      <c r="H23" s="62"/>
    </row>
    <row r="24" spans="1:8" s="41" customFormat="1" ht="21" customHeight="1">
      <c r="A24" s="175">
        <v>801</v>
      </c>
      <c r="B24" s="170" t="s">
        <v>370</v>
      </c>
      <c r="C24" s="171" t="s">
        <v>150</v>
      </c>
      <c r="D24" s="170">
        <f>D25</f>
        <v>32</v>
      </c>
      <c r="E24" s="172">
        <f t="shared" si="0"/>
        <v>0</v>
      </c>
      <c r="F24" s="170">
        <f>F25</f>
        <v>32</v>
      </c>
      <c r="G24" s="170">
        <f>G25</f>
        <v>31</v>
      </c>
      <c r="H24" s="62">
        <v>8</v>
      </c>
    </row>
    <row r="25" spans="1:8" s="41" customFormat="1" ht="30" customHeight="1">
      <c r="A25" s="102" t="s">
        <v>164</v>
      </c>
      <c r="B25" s="176" t="s">
        <v>369</v>
      </c>
      <c r="C25" s="183" t="s">
        <v>340</v>
      </c>
      <c r="D25" s="170">
        <v>32</v>
      </c>
      <c r="E25" s="172">
        <f t="shared" si="0"/>
        <v>0</v>
      </c>
      <c r="F25" s="175">
        <v>32</v>
      </c>
      <c r="G25" s="175">
        <v>31</v>
      </c>
      <c r="H25" s="62">
        <v>8</v>
      </c>
    </row>
    <row r="26" spans="1:8" s="41" customFormat="1" ht="21" hidden="1" customHeight="1">
      <c r="A26" s="175">
        <v>801</v>
      </c>
      <c r="B26" s="170" t="s">
        <v>32</v>
      </c>
      <c r="C26" s="171" t="s">
        <v>33</v>
      </c>
      <c r="D26" s="170"/>
      <c r="E26" s="172">
        <f t="shared" si="0"/>
        <v>0</v>
      </c>
      <c r="F26" s="170"/>
      <c r="G26" s="170"/>
      <c r="H26" s="62"/>
    </row>
    <row r="27" spans="1:8" s="41" customFormat="1" ht="25.5">
      <c r="A27" s="175">
        <v>801</v>
      </c>
      <c r="B27" s="170" t="s">
        <v>34</v>
      </c>
      <c r="C27" s="171" t="s">
        <v>35</v>
      </c>
      <c r="D27" s="170">
        <f>D28+D30+D31+D32</f>
        <v>4700.2300000000005</v>
      </c>
      <c r="E27" s="172">
        <f t="shared" si="0"/>
        <v>157.26999999999953</v>
      </c>
      <c r="F27" s="172">
        <f>F28+F30+F31+F32</f>
        <v>4857.5</v>
      </c>
      <c r="G27" s="172">
        <f>G28+G30+G31+G32</f>
        <v>4865.5</v>
      </c>
      <c r="H27" s="62">
        <f>H28+H30+H31+H32</f>
        <v>3209.6</v>
      </c>
    </row>
    <row r="28" spans="1:8" s="43" customFormat="1" ht="25.5">
      <c r="A28" s="102" t="s">
        <v>164</v>
      </c>
      <c r="B28" s="175" t="s">
        <v>34</v>
      </c>
      <c r="C28" s="174" t="s">
        <v>35</v>
      </c>
      <c r="D28" s="170">
        <f>D29</f>
        <v>4477.93</v>
      </c>
      <c r="E28" s="172">
        <f t="shared" si="0"/>
        <v>161.96999999999935</v>
      </c>
      <c r="F28" s="177">
        <f>F29</f>
        <v>4639.8999999999996</v>
      </c>
      <c r="G28" s="177">
        <f>G29</f>
        <v>4639.8999999999996</v>
      </c>
      <c r="H28" s="60">
        <f>H29</f>
        <v>3142.7</v>
      </c>
    </row>
    <row r="29" spans="1:8" s="43" customFormat="1" ht="25.5">
      <c r="A29" s="175">
        <v>801</v>
      </c>
      <c r="B29" s="175" t="s">
        <v>360</v>
      </c>
      <c r="C29" s="174" t="s">
        <v>154</v>
      </c>
      <c r="D29" s="170">
        <v>4477.93</v>
      </c>
      <c r="E29" s="172">
        <f t="shared" si="0"/>
        <v>161.96999999999935</v>
      </c>
      <c r="F29" s="177">
        <v>4639.8999999999996</v>
      </c>
      <c r="G29" s="177">
        <v>4639.8999999999996</v>
      </c>
      <c r="H29" s="60">
        <v>3142.7</v>
      </c>
    </row>
    <row r="30" spans="1:8" s="43" customFormat="1" ht="25.5" hidden="1">
      <c r="A30" s="175">
        <v>801</v>
      </c>
      <c r="B30" s="175" t="s">
        <v>359</v>
      </c>
      <c r="C30" s="174" t="s">
        <v>155</v>
      </c>
      <c r="D30" s="186"/>
      <c r="E30" s="172">
        <f t="shared" si="0"/>
        <v>0</v>
      </c>
      <c r="F30" s="278">
        <v>0</v>
      </c>
      <c r="G30" s="278">
        <v>0</v>
      </c>
      <c r="H30" s="60"/>
    </row>
    <row r="31" spans="1:8" s="43" customFormat="1" ht="25.5">
      <c r="A31" s="102" t="s">
        <v>164</v>
      </c>
      <c r="B31" s="175" t="s">
        <v>358</v>
      </c>
      <c r="C31" s="174" t="s">
        <v>156</v>
      </c>
      <c r="D31" s="170">
        <v>222.3</v>
      </c>
      <c r="E31" s="172">
        <f t="shared" si="0"/>
        <v>-4.7000000000000171</v>
      </c>
      <c r="F31" s="175">
        <v>217.6</v>
      </c>
      <c r="G31" s="175">
        <v>225.6</v>
      </c>
      <c r="H31" s="60">
        <v>66.900000000000006</v>
      </c>
    </row>
    <row r="32" spans="1:8" s="43" customFormat="1" ht="18.75">
      <c r="A32" s="175">
        <v>801</v>
      </c>
      <c r="B32" s="175" t="s">
        <v>357</v>
      </c>
      <c r="C32" s="174" t="s">
        <v>157</v>
      </c>
      <c r="D32" s="170"/>
      <c r="E32" s="172">
        <f t="shared" si="0"/>
        <v>0</v>
      </c>
      <c r="F32" s="172"/>
      <c r="G32" s="172"/>
      <c r="H32" s="66"/>
    </row>
    <row r="33" spans="1:10" s="41" customFormat="1" ht="18.75" hidden="1">
      <c r="A33" s="175">
        <v>801</v>
      </c>
      <c r="B33" s="175" t="s">
        <v>151</v>
      </c>
      <c r="C33" s="174" t="s">
        <v>152</v>
      </c>
      <c r="D33" s="170"/>
      <c r="E33" s="172">
        <f t="shared" si="0"/>
        <v>0</v>
      </c>
      <c r="F33" s="170"/>
      <c r="G33" s="170"/>
      <c r="H33" s="62"/>
    </row>
    <row r="34" spans="1:10" s="41" customFormat="1" ht="18.75">
      <c r="A34" s="102" t="s">
        <v>164</v>
      </c>
      <c r="B34" s="170"/>
      <c r="C34" s="171" t="s">
        <v>36</v>
      </c>
      <c r="D34" s="172">
        <f>D27+D6</f>
        <v>4975.2300000000005</v>
      </c>
      <c r="E34" s="172">
        <f t="shared" si="0"/>
        <v>155.26999999999953</v>
      </c>
      <c r="F34" s="172">
        <f>F27+F6</f>
        <v>5130.5</v>
      </c>
      <c r="G34" s="172">
        <f>G27+G6</f>
        <v>5140.5</v>
      </c>
      <c r="H34" s="62">
        <f>H27+H6</f>
        <v>3637</v>
      </c>
    </row>
    <row r="35" spans="1:10" s="40" customFormat="1" ht="32.25" customHeight="1">
      <c r="A35" s="308"/>
      <c r="B35" s="308"/>
      <c r="C35" s="308"/>
      <c r="D35" s="308"/>
      <c r="E35" s="308"/>
      <c r="F35" s="308"/>
      <c r="G35" s="71"/>
      <c r="H35" s="56"/>
      <c r="J35" s="56"/>
    </row>
    <row r="36" spans="1:10" s="36" customFormat="1" ht="66" customHeight="1">
      <c r="A36" s="304"/>
      <c r="B36" s="305"/>
      <c r="C36" s="305"/>
      <c r="D36" s="305"/>
      <c r="E36" s="305"/>
      <c r="F36" s="306"/>
      <c r="G36" s="307"/>
    </row>
    <row r="37" spans="1:10" s="36" customFormat="1" ht="42.75" customHeight="1">
      <c r="A37" s="303"/>
      <c r="B37" s="303"/>
      <c r="C37" s="303"/>
      <c r="D37" s="303"/>
      <c r="E37" s="303"/>
      <c r="F37" s="295"/>
      <c r="G37" s="295"/>
    </row>
    <row r="38" spans="1:10" s="36" customFormat="1" ht="18">
      <c r="A38" s="45"/>
      <c r="B38" s="46"/>
      <c r="C38" s="46"/>
      <c r="D38" s="46"/>
      <c r="E38" s="46"/>
      <c r="F38" s="44"/>
    </row>
    <row r="39" spans="1:10" s="36" customFormat="1" ht="12.75" customHeight="1">
      <c r="A39" s="45"/>
      <c r="B39" s="47"/>
      <c r="C39" s="46"/>
      <c r="D39" s="46"/>
      <c r="E39" s="46"/>
      <c r="F39" s="44"/>
    </row>
    <row r="40" spans="1:10" s="36" customFormat="1" ht="12.75" customHeight="1">
      <c r="A40" s="45"/>
      <c r="B40" s="46"/>
      <c r="C40" s="46"/>
      <c r="D40" s="46"/>
      <c r="E40" s="46"/>
      <c r="F40" s="44"/>
    </row>
    <row r="41" spans="1:10" s="36" customFormat="1" ht="12.75" customHeight="1">
      <c r="A41" s="45"/>
      <c r="B41" s="47"/>
      <c r="C41" s="46"/>
      <c r="D41" s="46"/>
      <c r="E41" s="46"/>
      <c r="F41" s="44"/>
    </row>
    <row r="42" spans="1:10" s="36" customFormat="1" ht="18">
      <c r="A42" s="45"/>
      <c r="B42" s="46"/>
      <c r="C42" s="46"/>
      <c r="D42" s="46"/>
      <c r="E42" s="46"/>
      <c r="F42" s="44"/>
    </row>
    <row r="43" spans="1:10" s="36" customFormat="1" ht="26.25" customHeight="1">
      <c r="A43" s="45"/>
      <c r="B43" s="48"/>
      <c r="C43" s="48"/>
      <c r="D43" s="48"/>
      <c r="E43" s="48"/>
      <c r="F43" s="48"/>
    </row>
    <row r="44" spans="1:10">
      <c r="A44" s="15"/>
    </row>
  </sheetData>
  <mergeCells count="13">
    <mergeCell ref="C1:G1"/>
    <mergeCell ref="A4:A5"/>
    <mergeCell ref="F3:G3"/>
    <mergeCell ref="A37:G37"/>
    <mergeCell ref="A2:F2"/>
    <mergeCell ref="B4:B5"/>
    <mergeCell ref="C4:C5"/>
    <mergeCell ref="A36:G36"/>
    <mergeCell ref="A35:F35"/>
    <mergeCell ref="F4:F5"/>
    <mergeCell ref="G4:G5"/>
    <mergeCell ref="E4:E5"/>
    <mergeCell ref="D4:D5"/>
  </mergeCells>
  <phoneticPr fontId="37" type="noConversion"/>
  <pageMargins left="0.94488188976377963" right="0.19685039370078741" top="0.19685039370078741" bottom="0.19685039370078741" header="0.15748031496062992" footer="0.1574803149606299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16"/>
  <sheetViews>
    <sheetView view="pageBreakPreview" topLeftCell="A2" zoomScaleNormal="90" zoomScaleSheetLayoutView="100" workbookViewId="0">
      <selection activeCell="C13" sqref="C13"/>
    </sheetView>
  </sheetViews>
  <sheetFormatPr defaultRowHeight="12.75"/>
  <cols>
    <col min="1" max="1" width="86" style="20" customWidth="1"/>
    <col min="2" max="2" width="13.5703125" style="7" customWidth="1"/>
    <col min="3" max="3" width="14.85546875" style="5" customWidth="1"/>
    <col min="5" max="5" width="11.42578125" bestFit="1" customWidth="1"/>
  </cols>
  <sheetData>
    <row r="1" spans="1:5" ht="111.75" customHeight="1">
      <c r="A1" s="293" t="s">
        <v>481</v>
      </c>
      <c r="B1" s="293"/>
      <c r="C1" s="293"/>
    </row>
    <row r="2" spans="1:5" ht="12" customHeight="1">
      <c r="C2" s="23"/>
    </row>
    <row r="3" spans="1:5" ht="64.5" customHeight="1">
      <c r="A3" s="287" t="s">
        <v>482</v>
      </c>
      <c r="B3" s="287"/>
      <c r="C3" s="287"/>
      <c r="D3" s="22"/>
      <c r="E3" s="1"/>
    </row>
    <row r="4" spans="1:5" s="21" customFormat="1" ht="15.75">
      <c r="A4" s="22"/>
      <c r="B4" s="31"/>
      <c r="C4" s="122" t="s">
        <v>147</v>
      </c>
      <c r="D4" s="22"/>
      <c r="E4" s="1"/>
    </row>
    <row r="5" spans="1:5" s="51" customFormat="1" ht="72" customHeight="1">
      <c r="A5" s="59" t="s">
        <v>68</v>
      </c>
      <c r="B5" s="59" t="s">
        <v>158</v>
      </c>
      <c r="C5" s="123" t="s">
        <v>403</v>
      </c>
    </row>
    <row r="6" spans="1:5" s="51" customFormat="1" ht="18">
      <c r="A6" s="59">
        <v>1</v>
      </c>
      <c r="B6" s="124">
        <v>2</v>
      </c>
      <c r="C6" s="59">
        <v>3</v>
      </c>
    </row>
    <row r="7" spans="1:5" s="36" customFormat="1" ht="18">
      <c r="A7" s="125" t="s">
        <v>67</v>
      </c>
      <c r="B7" s="116" t="s">
        <v>74</v>
      </c>
      <c r="C7" s="187">
        <f>C8+C9+C11+C12+C10</f>
        <v>3979.7</v>
      </c>
    </row>
    <row r="8" spans="1:5" s="36" customFormat="1" ht="25.5">
      <c r="A8" s="125" t="s">
        <v>66</v>
      </c>
      <c r="B8" s="116" t="s">
        <v>137</v>
      </c>
      <c r="C8" s="187">
        <v>491.19</v>
      </c>
    </row>
    <row r="9" spans="1:5" s="36" customFormat="1" ht="25.5">
      <c r="A9" s="125" t="s">
        <v>65</v>
      </c>
      <c r="B9" s="116" t="s">
        <v>75</v>
      </c>
      <c r="C9" s="187">
        <v>488.4</v>
      </c>
    </row>
    <row r="10" spans="1:5" s="36" customFormat="1" ht="25.5" hidden="1">
      <c r="A10" s="125" t="s">
        <v>64</v>
      </c>
      <c r="B10" s="116" t="s">
        <v>76</v>
      </c>
      <c r="C10" s="265"/>
    </row>
    <row r="11" spans="1:5" s="36" customFormat="1" ht="18">
      <c r="A11" s="125" t="s">
        <v>276</v>
      </c>
      <c r="B11" s="116" t="s">
        <v>277</v>
      </c>
      <c r="C11" s="265">
        <v>10</v>
      </c>
    </row>
    <row r="12" spans="1:5" s="36" customFormat="1" ht="18">
      <c r="A12" s="125" t="s">
        <v>379</v>
      </c>
      <c r="B12" s="116" t="s">
        <v>286</v>
      </c>
      <c r="C12" s="265">
        <f>3001.81-11.7</f>
        <v>2990.11</v>
      </c>
    </row>
    <row r="13" spans="1:5" s="36" customFormat="1" ht="18">
      <c r="A13" s="125" t="s">
        <v>62</v>
      </c>
      <c r="B13" s="116" t="s">
        <v>77</v>
      </c>
      <c r="C13" s="265">
        <v>216</v>
      </c>
    </row>
    <row r="14" spans="1:5" s="36" customFormat="1" ht="18">
      <c r="A14" s="125" t="s">
        <v>78</v>
      </c>
      <c r="B14" s="116" t="s">
        <v>79</v>
      </c>
      <c r="C14" s="265">
        <v>216</v>
      </c>
    </row>
    <row r="15" spans="1:5" s="36" customFormat="1" ht="18" hidden="1">
      <c r="A15" s="125" t="s">
        <v>61</v>
      </c>
      <c r="B15" s="116" t="s">
        <v>80</v>
      </c>
      <c r="C15" s="266">
        <f>C16+C17</f>
        <v>0</v>
      </c>
    </row>
    <row r="16" spans="1:5" s="36" customFormat="1" ht="25.5" hidden="1">
      <c r="A16" s="125" t="s">
        <v>138</v>
      </c>
      <c r="B16" s="116" t="s">
        <v>81</v>
      </c>
      <c r="C16" s="266"/>
    </row>
    <row r="17" spans="1:3" s="36" customFormat="1" ht="18" hidden="1">
      <c r="A17" s="125" t="s">
        <v>362</v>
      </c>
      <c r="B17" s="116" t="s">
        <v>361</v>
      </c>
      <c r="C17" s="266"/>
    </row>
    <row r="18" spans="1:3" s="36" customFormat="1" ht="25.5" hidden="1">
      <c r="A18" s="125" t="s">
        <v>138</v>
      </c>
      <c r="B18" s="116" t="s">
        <v>81</v>
      </c>
      <c r="C18" s="266">
        <v>5.5</v>
      </c>
    </row>
    <row r="19" spans="1:3" s="36" customFormat="1" ht="18" hidden="1">
      <c r="A19" s="125" t="s">
        <v>60</v>
      </c>
      <c r="B19" s="116" t="s">
        <v>82</v>
      </c>
      <c r="C19" s="267"/>
    </row>
    <row r="20" spans="1:3" s="36" customFormat="1" ht="18" hidden="1">
      <c r="A20" s="125" t="s">
        <v>59</v>
      </c>
      <c r="B20" s="116" t="s">
        <v>83</v>
      </c>
      <c r="C20" s="267" t="e">
        <f>C21</f>
        <v>#REF!</v>
      </c>
    </row>
    <row r="21" spans="1:3" s="36" customFormat="1" ht="18" hidden="1">
      <c r="A21" s="125" t="s">
        <v>58</v>
      </c>
      <c r="B21" s="116" t="s">
        <v>84</v>
      </c>
      <c r="C21" s="267" t="e">
        <f>#REF!</f>
        <v>#REF!</v>
      </c>
    </row>
    <row r="22" spans="1:3" s="36" customFormat="1" ht="18" hidden="1">
      <c r="A22" s="125" t="s">
        <v>85</v>
      </c>
      <c r="B22" s="116" t="s">
        <v>86</v>
      </c>
      <c r="C22" s="267"/>
    </row>
    <row r="23" spans="1:3" s="36" customFormat="1" ht="18" hidden="1">
      <c r="A23" s="125" t="s">
        <v>87</v>
      </c>
      <c r="B23" s="116" t="s">
        <v>88</v>
      </c>
      <c r="C23" s="267"/>
    </row>
    <row r="24" spans="1:3" s="36" customFormat="1" ht="18" hidden="1">
      <c r="A24" s="125" t="s">
        <v>89</v>
      </c>
      <c r="B24" s="116" t="s">
        <v>90</v>
      </c>
      <c r="C24" s="267"/>
    </row>
    <row r="25" spans="1:3" s="36" customFormat="1" ht="18" hidden="1">
      <c r="A25" s="125" t="s">
        <v>56</v>
      </c>
      <c r="B25" s="116" t="s">
        <v>91</v>
      </c>
      <c r="C25" s="267"/>
    </row>
    <row r="26" spans="1:3" s="36" customFormat="1" ht="18">
      <c r="A26" s="125" t="s">
        <v>55</v>
      </c>
      <c r="B26" s="116" t="s">
        <v>92</v>
      </c>
      <c r="C26" s="265">
        <f>C29</f>
        <v>20</v>
      </c>
    </row>
    <row r="27" spans="1:3" s="36" customFormat="1" ht="18" hidden="1">
      <c r="A27" s="125" t="s">
        <v>54</v>
      </c>
      <c r="B27" s="116" t="s">
        <v>93</v>
      </c>
      <c r="C27" s="267"/>
    </row>
    <row r="28" spans="1:3" s="36" customFormat="1" ht="18" hidden="1">
      <c r="A28" s="125" t="s">
        <v>53</v>
      </c>
      <c r="B28" s="116" t="s">
        <v>94</v>
      </c>
      <c r="C28" s="267">
        <v>0</v>
      </c>
    </row>
    <row r="29" spans="1:3" s="36" customFormat="1" ht="18">
      <c r="A29" s="125" t="s">
        <v>52</v>
      </c>
      <c r="B29" s="116" t="s">
        <v>95</v>
      </c>
      <c r="C29" s="265">
        <v>20</v>
      </c>
    </row>
    <row r="30" spans="1:3" s="36" customFormat="1" ht="18" hidden="1">
      <c r="A30" s="125" t="s">
        <v>51</v>
      </c>
      <c r="B30" s="116" t="s">
        <v>96</v>
      </c>
      <c r="C30" s="267"/>
    </row>
    <row r="31" spans="1:3" s="36" customFormat="1" ht="18" hidden="1">
      <c r="A31" s="125" t="s">
        <v>97</v>
      </c>
      <c r="B31" s="116" t="s">
        <v>98</v>
      </c>
      <c r="C31" s="267"/>
    </row>
    <row r="32" spans="1:3" s="36" customFormat="1" ht="18" hidden="1">
      <c r="A32" s="125" t="s">
        <v>99</v>
      </c>
      <c r="B32" s="116" t="s">
        <v>100</v>
      </c>
      <c r="C32" s="267"/>
    </row>
    <row r="33" spans="1:5" s="36" customFormat="1" ht="18">
      <c r="A33" s="125" t="s">
        <v>50</v>
      </c>
      <c r="B33" s="116" t="s">
        <v>101</v>
      </c>
      <c r="C33" s="265">
        <v>255.3</v>
      </c>
    </row>
    <row r="34" spans="1:5" s="36" customFormat="1" ht="18" hidden="1">
      <c r="A34" s="125" t="s">
        <v>49</v>
      </c>
      <c r="B34" s="116" t="s">
        <v>102</v>
      </c>
      <c r="C34" s="267"/>
    </row>
    <row r="35" spans="1:5" s="36" customFormat="1" ht="18" hidden="1">
      <c r="A35" s="125" t="s">
        <v>48</v>
      </c>
      <c r="B35" s="116" t="s">
        <v>103</v>
      </c>
      <c r="C35" s="267"/>
    </row>
    <row r="36" spans="1:5" s="36" customFormat="1" ht="18" hidden="1">
      <c r="A36" s="125" t="s">
        <v>47</v>
      </c>
      <c r="B36" s="116" t="s">
        <v>104</v>
      </c>
      <c r="C36" s="267"/>
    </row>
    <row r="37" spans="1:5" s="36" customFormat="1" ht="18">
      <c r="A37" s="125" t="s">
        <v>46</v>
      </c>
      <c r="B37" s="116" t="s">
        <v>105</v>
      </c>
      <c r="C37" s="265">
        <v>255.3</v>
      </c>
    </row>
    <row r="38" spans="1:5" s="36" customFormat="1" ht="18" hidden="1">
      <c r="A38" s="125" t="s">
        <v>45</v>
      </c>
      <c r="B38" s="116" t="s">
        <v>106</v>
      </c>
      <c r="C38" s="267"/>
    </row>
    <row r="39" spans="1:5" s="36" customFormat="1" ht="18">
      <c r="A39" s="125" t="s">
        <v>139</v>
      </c>
      <c r="B39" s="116" t="s">
        <v>107</v>
      </c>
      <c r="C39" s="265">
        <f>C40</f>
        <v>145.5</v>
      </c>
    </row>
    <row r="40" spans="1:5" s="36" customFormat="1" ht="18">
      <c r="A40" s="125" t="s">
        <v>44</v>
      </c>
      <c r="B40" s="116" t="s">
        <v>108</v>
      </c>
      <c r="C40" s="265">
        <v>145.5</v>
      </c>
    </row>
    <row r="41" spans="1:5" s="36" customFormat="1" ht="18" hidden="1">
      <c r="A41" s="125" t="s">
        <v>140</v>
      </c>
      <c r="B41" s="116" t="s">
        <v>109</v>
      </c>
      <c r="C41" s="267"/>
    </row>
    <row r="42" spans="1:5" s="36" customFormat="1" ht="18" hidden="1">
      <c r="A42" s="125" t="s">
        <v>42</v>
      </c>
      <c r="B42" s="116" t="s">
        <v>110</v>
      </c>
      <c r="C42" s="267"/>
    </row>
    <row r="43" spans="1:5" s="36" customFormat="1" ht="18" hidden="1">
      <c r="A43" s="125" t="s">
        <v>141</v>
      </c>
      <c r="B43" s="116" t="s">
        <v>111</v>
      </c>
      <c r="C43" s="267"/>
    </row>
    <row r="44" spans="1:5" s="36" customFormat="1" ht="18" hidden="1">
      <c r="A44" s="125" t="s">
        <v>41</v>
      </c>
      <c r="B44" s="116" t="s">
        <v>112</v>
      </c>
      <c r="C44" s="267"/>
    </row>
    <row r="45" spans="1:5" s="36" customFormat="1" ht="18" hidden="1">
      <c r="A45" s="125" t="s">
        <v>40</v>
      </c>
      <c r="B45" s="116" t="s">
        <v>113</v>
      </c>
      <c r="C45" s="267"/>
    </row>
    <row r="46" spans="1:5" s="36" customFormat="1" ht="18" hidden="1">
      <c r="A46" s="125" t="s">
        <v>39</v>
      </c>
      <c r="B46" s="116" t="s">
        <v>114</v>
      </c>
      <c r="C46" s="267"/>
    </row>
    <row r="47" spans="1:5" s="36" customFormat="1" ht="18" hidden="1">
      <c r="A47" s="125" t="s">
        <v>38</v>
      </c>
      <c r="B47" s="116" t="s">
        <v>115</v>
      </c>
      <c r="C47" s="267"/>
    </row>
    <row r="48" spans="1:5" s="36" customFormat="1" ht="18">
      <c r="A48" s="125" t="s">
        <v>116</v>
      </c>
      <c r="B48" s="116" t="s">
        <v>117</v>
      </c>
      <c r="C48" s="265">
        <f>C52</f>
        <v>510.39</v>
      </c>
      <c r="E48" s="55"/>
    </row>
    <row r="49" spans="1:3" s="36" customFormat="1" ht="18" hidden="1">
      <c r="A49" s="125" t="s">
        <v>118</v>
      </c>
      <c r="B49" s="116" t="s">
        <v>120</v>
      </c>
      <c r="C49" s="265">
        <f>'Приложение 7'!L85</f>
        <v>0</v>
      </c>
    </row>
    <row r="50" spans="1:3" s="36" customFormat="1" ht="18" hidden="1">
      <c r="A50" s="125" t="s">
        <v>119</v>
      </c>
      <c r="B50" s="116" t="s">
        <v>120</v>
      </c>
      <c r="C50" s="267"/>
    </row>
    <row r="51" spans="1:3" s="36" customFormat="1" ht="18" hidden="1">
      <c r="A51" s="125" t="s">
        <v>121</v>
      </c>
      <c r="B51" s="116" t="s">
        <v>122</v>
      </c>
      <c r="C51" s="267"/>
    </row>
    <row r="52" spans="1:3" s="36" customFormat="1" ht="18">
      <c r="A52" s="125" t="s">
        <v>123</v>
      </c>
      <c r="B52" s="116" t="s">
        <v>124</v>
      </c>
      <c r="C52" s="265">
        <v>510.39</v>
      </c>
    </row>
    <row r="53" spans="1:3" s="36" customFormat="1" ht="18" hidden="1">
      <c r="A53" s="125" t="s">
        <v>287</v>
      </c>
      <c r="B53" s="116" t="s">
        <v>124</v>
      </c>
      <c r="C53" s="265">
        <f>'Приложение 7'!L95</f>
        <v>0</v>
      </c>
    </row>
    <row r="54" spans="1:3" s="36" customFormat="1" ht="18">
      <c r="A54" s="78" t="s">
        <v>188</v>
      </c>
      <c r="B54" s="79" t="s">
        <v>201</v>
      </c>
      <c r="C54" s="268">
        <f>'Приложение 7'!L98</f>
        <v>0</v>
      </c>
    </row>
    <row r="55" spans="1:3" s="36" customFormat="1" ht="18" hidden="1">
      <c r="A55" s="125" t="s">
        <v>125</v>
      </c>
      <c r="B55" s="116" t="s">
        <v>126</v>
      </c>
      <c r="C55" s="267"/>
    </row>
    <row r="56" spans="1:3" s="36" customFormat="1" ht="18" hidden="1">
      <c r="A56" s="125" t="s">
        <v>142</v>
      </c>
      <c r="B56" s="116" t="s">
        <v>143</v>
      </c>
      <c r="C56" s="267"/>
    </row>
    <row r="57" spans="1:3" s="36" customFormat="1" ht="18" hidden="1">
      <c r="A57" s="125" t="s">
        <v>43</v>
      </c>
      <c r="B57" s="116" t="s">
        <v>127</v>
      </c>
      <c r="C57" s="267"/>
    </row>
    <row r="58" spans="1:3" s="36" customFormat="1" ht="18" hidden="1">
      <c r="A58" s="125" t="s">
        <v>128</v>
      </c>
      <c r="B58" s="116" t="s">
        <v>129</v>
      </c>
      <c r="C58" s="267"/>
    </row>
    <row r="59" spans="1:3" s="36" customFormat="1" ht="18" hidden="1">
      <c r="A59" s="125" t="s">
        <v>144</v>
      </c>
      <c r="B59" s="116" t="s">
        <v>130</v>
      </c>
      <c r="C59" s="267"/>
    </row>
    <row r="60" spans="1:3" s="36" customFormat="1" ht="25.5" hidden="1">
      <c r="A60" s="125" t="s">
        <v>145</v>
      </c>
      <c r="B60" s="116" t="s">
        <v>131</v>
      </c>
      <c r="C60" s="267"/>
    </row>
    <row r="61" spans="1:3" s="36" customFormat="1" ht="25.5" hidden="1">
      <c r="A61" s="125" t="s">
        <v>132</v>
      </c>
      <c r="B61" s="116" t="s">
        <v>133</v>
      </c>
      <c r="C61" s="267"/>
    </row>
    <row r="62" spans="1:3" s="36" customFormat="1" ht="18" hidden="1">
      <c r="A62" s="125" t="s">
        <v>134</v>
      </c>
      <c r="B62" s="116" t="s">
        <v>135</v>
      </c>
      <c r="C62" s="267"/>
    </row>
    <row r="63" spans="1:3" s="36" customFormat="1" ht="18" hidden="1">
      <c r="A63" s="125" t="s">
        <v>146</v>
      </c>
      <c r="B63" s="116" t="s">
        <v>136</v>
      </c>
      <c r="C63" s="267"/>
    </row>
    <row r="64" spans="1:3" s="36" customFormat="1" ht="18">
      <c r="A64" s="126" t="s">
        <v>37</v>
      </c>
      <c r="B64" s="127"/>
      <c r="C64" s="128">
        <f>C7+C13+C26+C33+C39+C48+0.01</f>
        <v>5126.9000000000005</v>
      </c>
    </row>
    <row r="65" spans="1:3" s="36" customFormat="1" ht="18.75">
      <c r="A65" s="49"/>
      <c r="B65" s="50"/>
      <c r="C65" s="218"/>
    </row>
    <row r="66" spans="1:3" s="36" customFormat="1" ht="18.75">
      <c r="A66" s="49"/>
      <c r="B66" s="50"/>
      <c r="C66" s="40"/>
    </row>
    <row r="67" spans="1:3" s="36" customFormat="1" ht="18.75">
      <c r="A67" s="49"/>
      <c r="B67" s="50"/>
      <c r="C67" s="40"/>
    </row>
    <row r="68" spans="1:3" s="36" customFormat="1" ht="18.75">
      <c r="A68" s="49"/>
      <c r="B68" s="50"/>
      <c r="C68" s="40"/>
    </row>
    <row r="69" spans="1:3" s="36" customFormat="1" ht="18.75">
      <c r="A69" s="49"/>
      <c r="B69" s="50"/>
      <c r="C69" s="40"/>
    </row>
    <row r="70" spans="1:3" s="36" customFormat="1" ht="18.75">
      <c r="A70" s="49"/>
      <c r="B70" s="50"/>
      <c r="C70" s="40"/>
    </row>
    <row r="71" spans="1:3" s="36" customFormat="1" ht="18.75">
      <c r="A71" s="49"/>
      <c r="B71" s="50"/>
      <c r="C71" s="40"/>
    </row>
    <row r="72" spans="1:3" s="36" customFormat="1" ht="18.75">
      <c r="A72" s="49"/>
      <c r="B72" s="50"/>
      <c r="C72" s="40"/>
    </row>
    <row r="73" spans="1:3" s="36" customFormat="1" ht="18.75">
      <c r="A73" s="49"/>
      <c r="B73" s="50"/>
      <c r="C73" s="40"/>
    </row>
    <row r="74" spans="1:3" s="36" customFormat="1" ht="18.75">
      <c r="A74" s="49"/>
      <c r="B74" s="50"/>
      <c r="C74" s="40"/>
    </row>
    <row r="75" spans="1:3" s="36" customFormat="1" ht="18.75">
      <c r="A75" s="49"/>
      <c r="B75" s="50"/>
      <c r="C75" s="40"/>
    </row>
    <row r="76" spans="1:3" s="36" customFormat="1" ht="18.75">
      <c r="A76" s="49"/>
      <c r="B76" s="50"/>
      <c r="C76" s="40"/>
    </row>
    <row r="77" spans="1:3" s="36" customFormat="1" ht="18.75">
      <c r="A77" s="49"/>
      <c r="B77" s="50"/>
      <c r="C77" s="40"/>
    </row>
    <row r="78" spans="1:3" s="36" customFormat="1" ht="18.75">
      <c r="A78" s="49"/>
      <c r="B78" s="50"/>
      <c r="C78" s="40"/>
    </row>
    <row r="79" spans="1:3" s="36" customFormat="1" ht="18.75">
      <c r="A79" s="49"/>
      <c r="B79" s="50"/>
      <c r="C79" s="40"/>
    </row>
    <row r="80" spans="1:3" s="36" customFormat="1" ht="18.75">
      <c r="A80" s="49"/>
      <c r="B80" s="50"/>
      <c r="C80" s="40"/>
    </row>
    <row r="81" spans="1:3" s="36" customFormat="1" ht="18.75">
      <c r="A81" s="49"/>
      <c r="B81" s="50"/>
      <c r="C81" s="40"/>
    </row>
    <row r="82" spans="1:3" s="36" customFormat="1" ht="18.75">
      <c r="A82" s="49"/>
      <c r="B82" s="50"/>
      <c r="C82" s="40"/>
    </row>
    <row r="83" spans="1:3" s="36" customFormat="1" ht="18.75">
      <c r="A83" s="49"/>
      <c r="B83" s="50"/>
      <c r="C83" s="40"/>
    </row>
    <row r="84" spans="1:3" s="36" customFormat="1" ht="18.75">
      <c r="A84" s="49"/>
      <c r="B84" s="50"/>
      <c r="C84" s="40"/>
    </row>
    <row r="85" spans="1:3" s="36" customFormat="1" ht="18.75">
      <c r="A85" s="49"/>
      <c r="B85" s="50"/>
      <c r="C85" s="40"/>
    </row>
    <row r="86" spans="1:3" s="36" customFormat="1" ht="18.75">
      <c r="A86" s="49"/>
      <c r="B86" s="50"/>
      <c r="C86" s="40"/>
    </row>
    <row r="87" spans="1:3" s="36" customFormat="1" ht="18.75">
      <c r="A87" s="49"/>
      <c r="B87" s="50"/>
      <c r="C87" s="40"/>
    </row>
    <row r="88" spans="1:3" s="36" customFormat="1" ht="18.75">
      <c r="A88" s="49"/>
      <c r="B88" s="50"/>
      <c r="C88" s="40"/>
    </row>
    <row r="89" spans="1:3" s="36" customFormat="1" ht="18.75">
      <c r="A89" s="49"/>
      <c r="B89" s="50"/>
      <c r="C89" s="40"/>
    </row>
    <row r="90" spans="1:3" s="36" customFormat="1" ht="18.75">
      <c r="A90" s="49"/>
      <c r="B90" s="50"/>
      <c r="C90" s="40"/>
    </row>
    <row r="91" spans="1:3" s="36" customFormat="1" ht="18.75">
      <c r="A91" s="49"/>
      <c r="B91" s="50"/>
      <c r="C91" s="40"/>
    </row>
    <row r="92" spans="1:3" s="36" customFormat="1" ht="18.75">
      <c r="A92" s="49"/>
      <c r="B92" s="50"/>
      <c r="C92" s="40"/>
    </row>
    <row r="93" spans="1:3" s="36" customFormat="1" ht="18.75">
      <c r="A93" s="49"/>
      <c r="B93" s="50"/>
      <c r="C93" s="40"/>
    </row>
    <row r="94" spans="1:3">
      <c r="B94" s="32"/>
    </row>
    <row r="95" spans="1:3">
      <c r="B95" s="32"/>
    </row>
    <row r="96" spans="1:3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  <row r="107" spans="2:2">
      <c r="B107" s="32"/>
    </row>
    <row r="108" spans="2:2">
      <c r="B108" s="32"/>
    </row>
    <row r="109" spans="2:2">
      <c r="B109" s="32"/>
    </row>
    <row r="110" spans="2:2">
      <c r="B110" s="32"/>
    </row>
    <row r="111" spans="2:2">
      <c r="B111" s="32"/>
    </row>
    <row r="112" spans="2:2">
      <c r="B112" s="32"/>
    </row>
    <row r="113" spans="2:2">
      <c r="B113" s="32"/>
    </row>
    <row r="114" spans="2:2">
      <c r="B114" s="32"/>
    </row>
    <row r="115" spans="2:2">
      <c r="B115" s="32"/>
    </row>
    <row r="116" spans="2:2">
      <c r="B116" s="32"/>
    </row>
  </sheetData>
  <mergeCells count="2">
    <mergeCell ref="A3:C3"/>
    <mergeCell ref="A1:C1"/>
  </mergeCells>
  <phoneticPr fontId="37" type="noConversion"/>
  <pageMargins left="0.94488188976377963" right="0.39370078740157483" top="0.27559055118110237" bottom="0.19685039370078741" header="0.27559055118110237" footer="0.27559055118110237"/>
  <pageSetup paperSize="9" scale="7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21"/>
  <sheetViews>
    <sheetView view="pageBreakPreview" topLeftCell="A3" zoomScale="70" zoomScaleSheetLayoutView="70" workbookViewId="0">
      <selection activeCell="D13" sqref="D13"/>
    </sheetView>
  </sheetViews>
  <sheetFormatPr defaultRowHeight="12.75"/>
  <cols>
    <col min="1" max="1" width="84.5703125" style="20" customWidth="1"/>
    <col min="2" max="2" width="14" style="7" customWidth="1"/>
    <col min="3" max="3" width="17.28515625" style="5" customWidth="1"/>
    <col min="4" max="4" width="13" style="5" customWidth="1"/>
    <col min="5" max="16384" width="9.140625" style="5"/>
  </cols>
  <sheetData>
    <row r="1" spans="1:5" ht="113.25" customHeight="1">
      <c r="B1" s="311" t="s">
        <v>484</v>
      </c>
      <c r="C1" s="311"/>
      <c r="D1" s="311"/>
    </row>
    <row r="2" spans="1:5" ht="24" customHeight="1">
      <c r="C2" s="23"/>
    </row>
    <row r="3" spans="1:5" ht="64.5" customHeight="1">
      <c r="A3" s="287" t="s">
        <v>485</v>
      </c>
      <c r="B3" s="287"/>
      <c r="C3" s="287"/>
      <c r="D3" s="22"/>
      <c r="E3" s="33"/>
    </row>
    <row r="4" spans="1:5" s="34" customFormat="1" ht="15.75">
      <c r="A4" s="22"/>
      <c r="B4" s="31"/>
      <c r="C4" s="310" t="s">
        <v>147</v>
      </c>
      <c r="D4" s="310"/>
      <c r="E4" s="33"/>
    </row>
    <row r="5" spans="1:5" s="35" customFormat="1" ht="81" customHeight="1">
      <c r="A5" s="59" t="s">
        <v>68</v>
      </c>
      <c r="B5" s="59" t="s">
        <v>158</v>
      </c>
      <c r="C5" s="59" t="s">
        <v>486</v>
      </c>
      <c r="D5" s="59" t="s">
        <v>487</v>
      </c>
    </row>
    <row r="6" spans="1:5" s="34" customFormat="1" ht="15.75">
      <c r="A6" s="59">
        <v>1</v>
      </c>
      <c r="B6" s="124">
        <v>2</v>
      </c>
      <c r="C6" s="59">
        <v>3</v>
      </c>
      <c r="D6" s="59">
        <v>4</v>
      </c>
    </row>
    <row r="7" spans="1:5" s="40" customFormat="1" ht="18.75">
      <c r="A7" s="125" t="s">
        <v>67</v>
      </c>
      <c r="B7" s="116" t="s">
        <v>74</v>
      </c>
      <c r="C7" s="237">
        <f>C8+C9+C11+C12</f>
        <v>3948.8899999999994</v>
      </c>
      <c r="D7" s="237">
        <f>D8+D9+D11+D12</f>
        <v>3919.7799999999997</v>
      </c>
    </row>
    <row r="8" spans="1:5" s="40" customFormat="1" ht="25.5">
      <c r="A8" s="125" t="s">
        <v>66</v>
      </c>
      <c r="B8" s="116" t="s">
        <v>137</v>
      </c>
      <c r="C8" s="237">
        <v>491.19</v>
      </c>
      <c r="D8" s="237">
        <v>491.19</v>
      </c>
    </row>
    <row r="9" spans="1:5" s="40" customFormat="1" ht="25.5">
      <c r="A9" s="125" t="s">
        <v>65</v>
      </c>
      <c r="B9" s="116" t="s">
        <v>75</v>
      </c>
      <c r="C9" s="237">
        <v>488.4</v>
      </c>
      <c r="D9" s="237">
        <v>488.4</v>
      </c>
    </row>
    <row r="10" spans="1:5" s="40" customFormat="1" ht="25.5" hidden="1">
      <c r="A10" s="125" t="s">
        <v>64</v>
      </c>
      <c r="B10" s="116" t="s">
        <v>76</v>
      </c>
      <c r="C10" s="237">
        <f>'Приложение 8'!L20</f>
        <v>0</v>
      </c>
      <c r="D10" s="237">
        <f>'Приложение 8'!M20</f>
        <v>0</v>
      </c>
    </row>
    <row r="11" spans="1:5" s="40" customFormat="1" ht="18.75">
      <c r="A11" s="125" t="s">
        <v>276</v>
      </c>
      <c r="B11" s="116" t="s">
        <v>277</v>
      </c>
      <c r="C11" s="237">
        <v>10</v>
      </c>
      <c r="D11" s="237">
        <v>10</v>
      </c>
    </row>
    <row r="12" spans="1:5" s="40" customFormat="1" ht="18.75">
      <c r="A12" s="125" t="s">
        <v>379</v>
      </c>
      <c r="B12" s="116" t="s">
        <v>286</v>
      </c>
      <c r="C12" s="237">
        <f>2970.7-11.4</f>
        <v>2959.2999999999997</v>
      </c>
      <c r="D12" s="237">
        <f>2941.31-11.12</f>
        <v>2930.19</v>
      </c>
    </row>
    <row r="13" spans="1:5" s="40" customFormat="1" ht="18.75">
      <c r="A13" s="125" t="s">
        <v>62</v>
      </c>
      <c r="B13" s="116" t="s">
        <v>77</v>
      </c>
      <c r="C13" s="237">
        <f>C14</f>
        <v>217.6</v>
      </c>
      <c r="D13" s="237">
        <f>D14</f>
        <v>225.6</v>
      </c>
    </row>
    <row r="14" spans="1:5" s="40" customFormat="1" ht="18.75">
      <c r="A14" s="125" t="s">
        <v>78</v>
      </c>
      <c r="B14" s="116" t="s">
        <v>79</v>
      </c>
      <c r="C14" s="237">
        <v>217.6</v>
      </c>
      <c r="D14" s="237">
        <v>225.6</v>
      </c>
    </row>
    <row r="15" spans="1:5" s="40" customFormat="1" ht="35.25" hidden="1" customHeight="1">
      <c r="A15" s="125" t="s">
        <v>61</v>
      </c>
      <c r="B15" s="116" t="s">
        <v>80</v>
      </c>
      <c r="C15" s="237">
        <f>C16</f>
        <v>0</v>
      </c>
      <c r="D15" s="237">
        <f>D16</f>
        <v>0</v>
      </c>
    </row>
    <row r="16" spans="1:5" s="40" customFormat="1" ht="18.75" hidden="1">
      <c r="A16" s="125" t="s">
        <v>362</v>
      </c>
      <c r="B16" s="116" t="s">
        <v>361</v>
      </c>
      <c r="C16" s="237"/>
      <c r="D16" s="237"/>
    </row>
    <row r="17" spans="1:4" s="40" customFormat="1" ht="18.75" hidden="1">
      <c r="A17" s="125" t="s">
        <v>60</v>
      </c>
      <c r="B17" s="116" t="s">
        <v>82</v>
      </c>
      <c r="C17" s="237"/>
      <c r="D17" s="237"/>
    </row>
    <row r="18" spans="1:4" s="40" customFormat="1" ht="18.75" hidden="1">
      <c r="A18" s="125" t="s">
        <v>59</v>
      </c>
      <c r="B18" s="116" t="s">
        <v>83</v>
      </c>
      <c r="C18" s="237" t="e">
        <f>C19+C20</f>
        <v>#REF!</v>
      </c>
      <c r="D18" s="237" t="e">
        <f>D19+D20</f>
        <v>#REF!</v>
      </c>
    </row>
    <row r="19" spans="1:4" s="40" customFormat="1" ht="18.75" hidden="1">
      <c r="A19" s="125" t="s">
        <v>58</v>
      </c>
      <c r="B19" s="116" t="s">
        <v>84</v>
      </c>
      <c r="C19" s="237" t="e">
        <f>#REF!</f>
        <v>#REF!</v>
      </c>
      <c r="D19" s="237" t="e">
        <f>#REF!</f>
        <v>#REF!</v>
      </c>
    </row>
    <row r="20" spans="1:4" s="40" customFormat="1" ht="18.75" hidden="1">
      <c r="A20" s="125" t="s">
        <v>57</v>
      </c>
      <c r="B20" s="116" t="s">
        <v>227</v>
      </c>
      <c r="C20" s="237" t="e">
        <f>#REF!</f>
        <v>#REF!</v>
      </c>
      <c r="D20" s="237" t="e">
        <f>#REF!</f>
        <v>#REF!</v>
      </c>
    </row>
    <row r="21" spans="1:4" s="40" customFormat="1" ht="18.75" hidden="1">
      <c r="A21" s="125" t="s">
        <v>87</v>
      </c>
      <c r="B21" s="116" t="s">
        <v>88</v>
      </c>
      <c r="C21" s="237"/>
      <c r="D21" s="237"/>
    </row>
    <row r="22" spans="1:4" s="40" customFormat="1" ht="18.75" hidden="1">
      <c r="A22" s="125" t="s">
        <v>89</v>
      </c>
      <c r="B22" s="116" t="s">
        <v>90</v>
      </c>
      <c r="C22" s="237"/>
      <c r="D22" s="237"/>
    </row>
    <row r="23" spans="1:4" s="40" customFormat="1" ht="18.75" hidden="1">
      <c r="A23" s="125" t="s">
        <v>56</v>
      </c>
      <c r="B23" s="116" t="s">
        <v>91</v>
      </c>
      <c r="C23" s="237"/>
      <c r="D23" s="237"/>
    </row>
    <row r="24" spans="1:4" s="40" customFormat="1" ht="18.75">
      <c r="A24" s="125" t="s">
        <v>55</v>
      </c>
      <c r="B24" s="116" t="s">
        <v>92</v>
      </c>
      <c r="C24" s="237">
        <f>'Приложение 8'!L51</f>
        <v>20</v>
      </c>
      <c r="D24" s="237">
        <f>D27</f>
        <v>20</v>
      </c>
    </row>
    <row r="25" spans="1:4" s="40" customFormat="1" ht="18.75" hidden="1">
      <c r="A25" s="125" t="s">
        <v>54</v>
      </c>
      <c r="B25" s="116" t="s">
        <v>93</v>
      </c>
      <c r="C25" s="237"/>
      <c r="D25" s="237"/>
    </row>
    <row r="26" spans="1:4" s="40" customFormat="1" ht="18.75" hidden="1">
      <c r="A26" s="125" t="s">
        <v>53</v>
      </c>
      <c r="B26" s="116" t="s">
        <v>94</v>
      </c>
      <c r="C26" s="237"/>
      <c r="D26" s="237"/>
    </row>
    <row r="27" spans="1:4" s="40" customFormat="1" ht="18.75">
      <c r="A27" s="125" t="s">
        <v>52</v>
      </c>
      <c r="B27" s="116" t="s">
        <v>95</v>
      </c>
      <c r="C27" s="237">
        <f>'Приложение 8'!L53</f>
        <v>20</v>
      </c>
      <c r="D27" s="237">
        <v>20</v>
      </c>
    </row>
    <row r="28" spans="1:4" s="40" customFormat="1" ht="18.75" hidden="1">
      <c r="A28" s="125" t="s">
        <v>51</v>
      </c>
      <c r="B28" s="116" t="s">
        <v>96</v>
      </c>
      <c r="C28" s="237"/>
      <c r="D28" s="237"/>
    </row>
    <row r="29" spans="1:4" s="40" customFormat="1" ht="18.75" hidden="1">
      <c r="A29" s="125" t="s">
        <v>97</v>
      </c>
      <c r="B29" s="116" t="s">
        <v>98</v>
      </c>
      <c r="C29" s="237"/>
      <c r="D29" s="237"/>
    </row>
    <row r="30" spans="1:4" s="40" customFormat="1" ht="18.75" hidden="1">
      <c r="A30" s="125" t="s">
        <v>99</v>
      </c>
      <c r="B30" s="116" t="s">
        <v>100</v>
      </c>
      <c r="C30" s="237"/>
      <c r="D30" s="237"/>
    </row>
    <row r="31" spans="1:4" s="40" customFormat="1" ht="18.75">
      <c r="A31" s="125" t="s">
        <v>50</v>
      </c>
      <c r="B31" s="116" t="s">
        <v>101</v>
      </c>
      <c r="C31" s="237">
        <f>C35</f>
        <v>255.3</v>
      </c>
      <c r="D31" s="237">
        <f>D35</f>
        <v>255.3</v>
      </c>
    </row>
    <row r="32" spans="1:4" s="40" customFormat="1" ht="18.75" hidden="1">
      <c r="A32" s="125" t="s">
        <v>49</v>
      </c>
      <c r="B32" s="116" t="s">
        <v>102</v>
      </c>
      <c r="C32" s="237"/>
      <c r="D32" s="237"/>
    </row>
    <row r="33" spans="1:4" s="40" customFormat="1" ht="18.75" hidden="1">
      <c r="A33" s="125" t="s">
        <v>48</v>
      </c>
      <c r="B33" s="116" t="s">
        <v>103</v>
      </c>
      <c r="C33" s="237"/>
      <c r="D33" s="237"/>
    </row>
    <row r="34" spans="1:4" s="40" customFormat="1" ht="18.75" hidden="1">
      <c r="A34" s="125" t="s">
        <v>47</v>
      </c>
      <c r="B34" s="116" t="s">
        <v>104</v>
      </c>
      <c r="C34" s="237"/>
      <c r="D34" s="237"/>
    </row>
    <row r="35" spans="1:4" s="40" customFormat="1" ht="18.75">
      <c r="A35" s="125" t="s">
        <v>46</v>
      </c>
      <c r="B35" s="116" t="s">
        <v>105</v>
      </c>
      <c r="C35" s="237">
        <v>255.3</v>
      </c>
      <c r="D35" s="237">
        <v>255.3</v>
      </c>
    </row>
    <row r="36" spans="1:4" s="40" customFormat="1" ht="18.75" hidden="1">
      <c r="A36" s="125" t="s">
        <v>45</v>
      </c>
      <c r="B36" s="116" t="s">
        <v>106</v>
      </c>
      <c r="C36" s="237"/>
      <c r="D36" s="237"/>
    </row>
    <row r="37" spans="1:4" s="40" customFormat="1" ht="18.75">
      <c r="A37" s="125" t="s">
        <v>139</v>
      </c>
      <c r="B37" s="116" t="s">
        <v>107</v>
      </c>
      <c r="C37" s="237">
        <f>C38</f>
        <v>55.5</v>
      </c>
      <c r="D37" s="237">
        <f>D38</f>
        <v>27</v>
      </c>
    </row>
    <row r="38" spans="1:4" s="40" customFormat="1" ht="18.75">
      <c r="A38" s="125" t="s">
        <v>44</v>
      </c>
      <c r="B38" s="116" t="s">
        <v>108</v>
      </c>
      <c r="C38" s="237">
        <f>55.5</f>
        <v>55.5</v>
      </c>
      <c r="D38" s="237">
        <v>27</v>
      </c>
    </row>
    <row r="39" spans="1:4" s="40" customFormat="1" ht="18.75" hidden="1">
      <c r="A39" s="125" t="s">
        <v>140</v>
      </c>
      <c r="B39" s="116" t="s">
        <v>109</v>
      </c>
      <c r="C39" s="237"/>
      <c r="D39" s="237"/>
    </row>
    <row r="40" spans="1:4" s="40" customFormat="1" ht="18.75" hidden="1">
      <c r="A40" s="125" t="s">
        <v>42</v>
      </c>
      <c r="B40" s="116" t="s">
        <v>110</v>
      </c>
      <c r="C40" s="237"/>
      <c r="D40" s="237"/>
    </row>
    <row r="41" spans="1:4" s="40" customFormat="1" ht="18.75" hidden="1">
      <c r="A41" s="125" t="s">
        <v>141</v>
      </c>
      <c r="B41" s="116" t="s">
        <v>111</v>
      </c>
      <c r="C41" s="237"/>
      <c r="D41" s="237"/>
    </row>
    <row r="42" spans="1:4" s="40" customFormat="1" ht="18.75" hidden="1">
      <c r="A42" s="125" t="s">
        <v>41</v>
      </c>
      <c r="B42" s="116" t="s">
        <v>112</v>
      </c>
      <c r="C42" s="237"/>
      <c r="D42" s="237"/>
    </row>
    <row r="43" spans="1:4" s="40" customFormat="1" ht="18.75" hidden="1">
      <c r="A43" s="125" t="s">
        <v>40</v>
      </c>
      <c r="B43" s="116" t="s">
        <v>113</v>
      </c>
      <c r="C43" s="237"/>
      <c r="D43" s="237"/>
    </row>
    <row r="44" spans="1:4" s="40" customFormat="1" ht="18.75" hidden="1">
      <c r="A44" s="125" t="s">
        <v>39</v>
      </c>
      <c r="B44" s="116" t="s">
        <v>114</v>
      </c>
      <c r="C44" s="237"/>
      <c r="D44" s="237"/>
    </row>
    <row r="45" spans="1:4" s="40" customFormat="1" ht="18.75" hidden="1">
      <c r="A45" s="125" t="s">
        <v>38</v>
      </c>
      <c r="B45" s="116" t="s">
        <v>115</v>
      </c>
      <c r="C45" s="237"/>
      <c r="D45" s="237"/>
    </row>
    <row r="46" spans="1:4" s="40" customFormat="1" ht="18.75">
      <c r="A46" s="125" t="s">
        <v>116</v>
      </c>
      <c r="B46" s="116" t="s">
        <v>117</v>
      </c>
      <c r="C46" s="237">
        <f>C50</f>
        <v>510.39</v>
      </c>
      <c r="D46" s="237">
        <f>D50</f>
        <v>447.07</v>
      </c>
    </row>
    <row r="47" spans="1:4" s="40" customFormat="1" ht="18.75" hidden="1">
      <c r="A47" s="125" t="s">
        <v>118</v>
      </c>
      <c r="B47" s="116" t="s">
        <v>120</v>
      </c>
      <c r="C47" s="237">
        <f>'Приложение 8'!L71</f>
        <v>0</v>
      </c>
      <c r="D47" s="237">
        <f>'Приложение 8'!M71</f>
        <v>0</v>
      </c>
    </row>
    <row r="48" spans="1:4" s="40" customFormat="1" ht="18.75" hidden="1">
      <c r="A48" s="125" t="s">
        <v>119</v>
      </c>
      <c r="B48" s="116" t="s">
        <v>120</v>
      </c>
      <c r="C48" s="237"/>
      <c r="D48" s="237"/>
    </row>
    <row r="49" spans="1:4" s="40" customFormat="1" ht="18.75" hidden="1">
      <c r="A49" s="125" t="s">
        <v>121</v>
      </c>
      <c r="B49" s="116" t="s">
        <v>122</v>
      </c>
      <c r="C49" s="237"/>
      <c r="D49" s="237"/>
    </row>
    <row r="50" spans="1:4" s="40" customFormat="1" ht="18.75">
      <c r="A50" s="125" t="s">
        <v>123</v>
      </c>
      <c r="B50" s="116" t="s">
        <v>124</v>
      </c>
      <c r="C50" s="237">
        <v>510.39</v>
      </c>
      <c r="D50" s="237">
        <v>447.07</v>
      </c>
    </row>
    <row r="51" spans="1:4" s="40" customFormat="1" ht="18.75" hidden="1">
      <c r="A51" s="125" t="s">
        <v>287</v>
      </c>
      <c r="B51" s="116" t="s">
        <v>124</v>
      </c>
      <c r="C51" s="237">
        <f>'Приложение 8'!L81</f>
        <v>0</v>
      </c>
      <c r="D51" s="237">
        <f>'Приложение 8'!M81</f>
        <v>0</v>
      </c>
    </row>
    <row r="52" spans="1:4" s="40" customFormat="1" ht="18.75">
      <c r="A52" s="81" t="s">
        <v>188</v>
      </c>
      <c r="B52" s="79" t="s">
        <v>201</v>
      </c>
      <c r="C52" s="237">
        <v>122.82</v>
      </c>
      <c r="D52" s="237">
        <v>245.75</v>
      </c>
    </row>
    <row r="53" spans="1:4" s="40" customFormat="1" ht="18.75" hidden="1">
      <c r="A53" s="125" t="s">
        <v>125</v>
      </c>
      <c r="B53" s="116" t="s">
        <v>126</v>
      </c>
      <c r="C53" s="237"/>
      <c r="D53" s="237"/>
    </row>
    <row r="54" spans="1:4" s="40" customFormat="1" ht="18.75" hidden="1">
      <c r="A54" s="125" t="s">
        <v>142</v>
      </c>
      <c r="B54" s="116" t="s">
        <v>143</v>
      </c>
      <c r="C54" s="237"/>
      <c r="D54" s="237"/>
    </row>
    <row r="55" spans="1:4" s="40" customFormat="1" ht="18.75" hidden="1">
      <c r="A55" s="125" t="s">
        <v>43</v>
      </c>
      <c r="B55" s="116" t="s">
        <v>127</v>
      </c>
      <c r="C55" s="237"/>
      <c r="D55" s="237"/>
    </row>
    <row r="56" spans="1:4" s="40" customFormat="1" ht="18.75" hidden="1">
      <c r="A56" s="125" t="s">
        <v>128</v>
      </c>
      <c r="B56" s="116" t="s">
        <v>129</v>
      </c>
      <c r="C56" s="237"/>
      <c r="D56" s="237"/>
    </row>
    <row r="57" spans="1:4" s="40" customFormat="1" ht="18.75" hidden="1">
      <c r="A57" s="125" t="s">
        <v>144</v>
      </c>
      <c r="B57" s="116" t="s">
        <v>130</v>
      </c>
      <c r="C57" s="237"/>
      <c r="D57" s="237"/>
    </row>
    <row r="58" spans="1:4" s="40" customFormat="1" ht="25.5" hidden="1">
      <c r="A58" s="125" t="s">
        <v>145</v>
      </c>
      <c r="B58" s="116" t="s">
        <v>131</v>
      </c>
      <c r="C58" s="237"/>
      <c r="D58" s="237"/>
    </row>
    <row r="59" spans="1:4" s="40" customFormat="1" ht="25.5" hidden="1">
      <c r="A59" s="125" t="s">
        <v>132</v>
      </c>
      <c r="B59" s="116" t="s">
        <v>133</v>
      </c>
      <c r="C59" s="237"/>
      <c r="D59" s="237"/>
    </row>
    <row r="60" spans="1:4" s="40" customFormat="1" ht="18.75" hidden="1">
      <c r="A60" s="125" t="s">
        <v>134</v>
      </c>
      <c r="B60" s="116" t="s">
        <v>135</v>
      </c>
      <c r="C60" s="237"/>
      <c r="D60" s="237"/>
    </row>
    <row r="61" spans="1:4" s="40" customFormat="1" ht="18.75" hidden="1">
      <c r="A61" s="125" t="s">
        <v>146</v>
      </c>
      <c r="B61" s="116" t="s">
        <v>136</v>
      </c>
      <c r="C61" s="237"/>
      <c r="D61" s="237"/>
    </row>
    <row r="62" spans="1:4" s="40" customFormat="1" ht="18.75">
      <c r="A62" s="126" t="s">
        <v>37</v>
      </c>
      <c r="B62" s="127"/>
      <c r="C62" s="128">
        <f>C7+C13+C15+C24+C31+C37+C46+C52</f>
        <v>5130.5</v>
      </c>
      <c r="D62" s="128">
        <f>D7+D13+D24+D31+D37+D46+D52</f>
        <v>5140.5</v>
      </c>
    </row>
    <row r="63" spans="1:4" s="40" customFormat="1" ht="18.75">
      <c r="A63" s="69"/>
      <c r="B63" s="70"/>
      <c r="C63" s="71"/>
      <c r="D63" s="219"/>
    </row>
    <row r="64" spans="1:4" s="40" customFormat="1" ht="18.75">
      <c r="A64" s="69"/>
      <c r="B64" s="70"/>
      <c r="C64" s="71"/>
      <c r="D64" s="71"/>
    </row>
    <row r="65" spans="1:4" s="40" customFormat="1" ht="18.75">
      <c r="A65" s="69"/>
      <c r="B65" s="70"/>
      <c r="C65" s="71"/>
      <c r="D65" s="71"/>
    </row>
    <row r="66" spans="1:4" s="40" customFormat="1" ht="18.75">
      <c r="A66" s="69"/>
      <c r="B66" s="70"/>
      <c r="C66" s="71"/>
      <c r="D66" s="71"/>
    </row>
    <row r="67" spans="1:4" s="40" customFormat="1" ht="18.75">
      <c r="A67" s="69"/>
      <c r="B67" s="70"/>
      <c r="C67" s="71"/>
      <c r="D67" s="71"/>
    </row>
    <row r="68" spans="1:4" s="40" customFormat="1" ht="18.75">
      <c r="A68" s="69"/>
      <c r="B68" s="70"/>
      <c r="C68" s="71"/>
      <c r="D68" s="71"/>
    </row>
    <row r="69" spans="1:4" s="40" customFormat="1" ht="18.75">
      <c r="A69" s="72"/>
      <c r="B69" s="73"/>
      <c r="C69" s="71"/>
      <c r="D69" s="71"/>
    </row>
    <row r="70" spans="1:4">
      <c r="B70" s="32"/>
    </row>
    <row r="71" spans="1:4">
      <c r="B71" s="32"/>
    </row>
    <row r="72" spans="1:4">
      <c r="B72" s="32"/>
    </row>
    <row r="73" spans="1:4">
      <c r="B73" s="32"/>
    </row>
    <row r="74" spans="1:4">
      <c r="B74" s="32"/>
    </row>
    <row r="75" spans="1:4">
      <c r="B75" s="32"/>
    </row>
    <row r="76" spans="1:4">
      <c r="B76" s="32"/>
    </row>
    <row r="77" spans="1:4">
      <c r="B77" s="32"/>
    </row>
    <row r="78" spans="1:4">
      <c r="B78" s="32"/>
    </row>
    <row r="79" spans="1:4">
      <c r="B79" s="32"/>
    </row>
    <row r="80" spans="1:4">
      <c r="B80" s="32"/>
    </row>
    <row r="81" spans="2:2">
      <c r="B81" s="32"/>
    </row>
    <row r="82" spans="2:2">
      <c r="B82" s="32"/>
    </row>
    <row r="83" spans="2:2">
      <c r="B83" s="32"/>
    </row>
    <row r="84" spans="2:2">
      <c r="B84" s="32"/>
    </row>
    <row r="85" spans="2:2">
      <c r="B85" s="32"/>
    </row>
    <row r="86" spans="2:2">
      <c r="B86" s="32"/>
    </row>
    <row r="87" spans="2:2">
      <c r="B87" s="32"/>
    </row>
    <row r="88" spans="2:2">
      <c r="B88" s="32"/>
    </row>
    <row r="89" spans="2:2">
      <c r="B89" s="32"/>
    </row>
    <row r="90" spans="2:2">
      <c r="B90" s="32"/>
    </row>
    <row r="91" spans="2:2">
      <c r="B91" s="32"/>
    </row>
    <row r="92" spans="2:2">
      <c r="B92" s="32"/>
    </row>
    <row r="93" spans="2:2">
      <c r="B93" s="32"/>
    </row>
    <row r="94" spans="2:2">
      <c r="B94" s="32"/>
    </row>
    <row r="95" spans="2:2">
      <c r="B95" s="32"/>
    </row>
    <row r="96" spans="2:2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  <row r="107" spans="2:2">
      <c r="B107" s="32"/>
    </row>
    <row r="108" spans="2:2">
      <c r="B108" s="32"/>
    </row>
    <row r="109" spans="2:2">
      <c r="B109" s="32"/>
    </row>
    <row r="110" spans="2:2">
      <c r="B110" s="32"/>
    </row>
    <row r="111" spans="2:2">
      <c r="B111" s="32"/>
    </row>
    <row r="112" spans="2:2">
      <c r="B112" s="32"/>
    </row>
    <row r="113" spans="2:2">
      <c r="B113" s="32"/>
    </row>
    <row r="114" spans="2:2">
      <c r="B114" s="32"/>
    </row>
    <row r="115" spans="2:2">
      <c r="B115" s="32"/>
    </row>
    <row r="116" spans="2:2">
      <c r="B116" s="32"/>
    </row>
    <row r="117" spans="2:2">
      <c r="B117" s="32"/>
    </row>
    <row r="118" spans="2:2">
      <c r="B118" s="32"/>
    </row>
    <row r="119" spans="2:2">
      <c r="B119" s="32"/>
    </row>
    <row r="120" spans="2:2">
      <c r="B120" s="32"/>
    </row>
    <row r="121" spans="2:2">
      <c r="B121" s="32"/>
    </row>
  </sheetData>
  <mergeCells count="3">
    <mergeCell ref="A3:C3"/>
    <mergeCell ref="C4:D4"/>
    <mergeCell ref="B1:D1"/>
  </mergeCells>
  <phoneticPr fontId="37" type="noConversion"/>
  <pageMargins left="0.94488188976377963" right="0.70866141732283472" top="0.39370078740157483" bottom="0.35433070866141736" header="0.31496062992125984" footer="0.31496062992125984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107"/>
  <sheetViews>
    <sheetView zoomScale="90" zoomScaleNormal="90" workbookViewId="0">
      <selection activeCell="E51" sqref="E51"/>
    </sheetView>
  </sheetViews>
  <sheetFormatPr defaultRowHeight="12.75"/>
  <cols>
    <col min="1" max="1" width="57.7109375" style="24" customWidth="1"/>
    <col min="2" max="2" width="8.42578125" style="24" customWidth="1"/>
    <col min="3" max="3" width="7.42578125" style="26" customWidth="1"/>
    <col min="4" max="4" width="6.7109375" style="26" customWidth="1"/>
    <col min="5" max="5" width="16.42578125" style="232" customWidth="1"/>
    <col min="6" max="6" width="8.85546875" style="223" customWidth="1"/>
    <col min="7" max="7" width="10.7109375" style="26" hidden="1" customWidth="1"/>
    <col min="8" max="8" width="15.42578125" style="111" hidden="1" customWidth="1"/>
    <col min="9" max="9" width="16.140625" style="110" hidden="1" customWidth="1"/>
    <col min="10" max="11" width="16.140625" style="110" customWidth="1"/>
    <col min="12" max="12" width="17.140625" style="111" customWidth="1"/>
    <col min="13" max="13" width="9.140625" style="27" hidden="1" customWidth="1"/>
    <col min="14" max="14" width="9.140625" style="27" customWidth="1"/>
    <col min="15" max="15" width="13" style="27" customWidth="1"/>
    <col min="16" max="16384" width="9.140625" style="27"/>
  </cols>
  <sheetData>
    <row r="1" spans="1:15" ht="159.75" customHeight="1">
      <c r="A1" s="20"/>
      <c r="B1" s="20"/>
      <c r="C1" s="20"/>
      <c r="F1" s="293" t="s">
        <v>387</v>
      </c>
      <c r="G1" s="293"/>
      <c r="H1" s="293"/>
      <c r="I1" s="293"/>
      <c r="J1" s="293"/>
      <c r="K1" s="293"/>
      <c r="L1" s="293"/>
      <c r="M1" s="293"/>
      <c r="N1" s="312"/>
      <c r="O1" s="312"/>
    </row>
    <row r="2" spans="1:15" ht="16.5" customHeight="1">
      <c r="B2" s="25"/>
      <c r="G2" s="82"/>
      <c r="H2" s="89"/>
      <c r="I2" s="89"/>
      <c r="J2" s="89"/>
      <c r="K2" s="89"/>
      <c r="L2" s="89"/>
    </row>
    <row r="3" spans="1:15" s="29" customFormat="1" ht="47.25" customHeight="1">
      <c r="A3" s="313" t="s">
        <v>388</v>
      </c>
      <c r="B3" s="313"/>
      <c r="C3" s="313"/>
      <c r="D3" s="313"/>
      <c r="E3" s="313"/>
      <c r="F3" s="313"/>
      <c r="G3" s="313"/>
      <c r="H3" s="313"/>
      <c r="I3" s="314"/>
      <c r="J3" s="202"/>
      <c r="K3" s="202"/>
      <c r="L3" s="90"/>
    </row>
    <row r="4" spans="1:15" s="28" customFormat="1" ht="15.75">
      <c r="A4" s="91"/>
      <c r="B4" s="91"/>
      <c r="C4" s="91"/>
      <c r="D4" s="91"/>
      <c r="E4" s="233"/>
      <c r="F4" s="93"/>
      <c r="G4" s="93"/>
      <c r="H4" s="93"/>
      <c r="I4" s="93"/>
      <c r="J4" s="93"/>
      <c r="K4" s="93"/>
      <c r="L4" s="129" t="s">
        <v>266</v>
      </c>
    </row>
    <row r="5" spans="1:15" s="53" customFormat="1" ht="81.75" customHeight="1">
      <c r="A5" s="179" t="s">
        <v>69</v>
      </c>
      <c r="B5" s="179"/>
      <c r="C5" s="178" t="s">
        <v>159</v>
      </c>
      <c r="D5" s="178" t="s">
        <v>160</v>
      </c>
      <c r="E5" s="178" t="s">
        <v>161</v>
      </c>
      <c r="F5" s="224" t="s">
        <v>162</v>
      </c>
      <c r="G5" s="188" t="s">
        <v>10</v>
      </c>
      <c r="H5" s="169" t="s">
        <v>238</v>
      </c>
      <c r="I5" s="169" t="s">
        <v>10</v>
      </c>
      <c r="J5" s="189" t="s">
        <v>407</v>
      </c>
      <c r="K5" s="189" t="s">
        <v>283</v>
      </c>
      <c r="L5" s="189" t="s">
        <v>302</v>
      </c>
    </row>
    <row r="6" spans="1:15" s="52" customFormat="1">
      <c r="A6" s="175">
        <v>1</v>
      </c>
      <c r="B6" s="175">
        <v>2</v>
      </c>
      <c r="C6" s="178" t="s">
        <v>70</v>
      </c>
      <c r="D6" s="178" t="s">
        <v>71</v>
      </c>
      <c r="E6" s="178" t="s">
        <v>72</v>
      </c>
      <c r="F6" s="224" t="s">
        <v>73</v>
      </c>
      <c r="G6" s="175">
        <v>7</v>
      </c>
      <c r="H6" s="189">
        <v>8</v>
      </c>
      <c r="I6" s="189">
        <v>7</v>
      </c>
      <c r="J6" s="189"/>
      <c r="K6" s="244">
        <v>7</v>
      </c>
      <c r="L6" s="190">
        <v>8</v>
      </c>
    </row>
    <row r="7" spans="1:15" s="52" customFormat="1">
      <c r="A7" s="191" t="s">
        <v>373</v>
      </c>
      <c r="B7" s="170">
        <v>801</v>
      </c>
      <c r="C7" s="178"/>
      <c r="D7" s="178"/>
      <c r="E7" s="178"/>
      <c r="F7" s="224"/>
      <c r="G7" s="175"/>
      <c r="H7" s="189"/>
      <c r="I7" s="189"/>
      <c r="J7" s="189"/>
      <c r="K7" s="244"/>
      <c r="L7" s="190"/>
    </row>
    <row r="8" spans="1:15" s="28" customFormat="1" ht="11.25" customHeight="1">
      <c r="A8" s="191" t="s">
        <v>163</v>
      </c>
      <c r="B8" s="192" t="s">
        <v>164</v>
      </c>
      <c r="C8" s="192" t="s">
        <v>165</v>
      </c>
      <c r="D8" s="192"/>
      <c r="E8" s="192"/>
      <c r="F8" s="225"/>
      <c r="G8" s="193" t="e">
        <f>G9+G21+G33</f>
        <v>#REF!</v>
      </c>
      <c r="H8" s="194" t="e">
        <f>H9+H21+H33+H15</f>
        <v>#REF!</v>
      </c>
      <c r="I8" s="194" t="e">
        <f>L8-H8</f>
        <v>#REF!</v>
      </c>
      <c r="J8" s="194">
        <f>J9+J21+J33+J15+J37</f>
        <v>7122.3499999999995</v>
      </c>
      <c r="K8" s="194">
        <f>L8-J8</f>
        <v>-2006.7999999999993</v>
      </c>
      <c r="L8" s="194">
        <f>L9+L15+L21+L33+L37+L10</f>
        <v>5115.55</v>
      </c>
    </row>
    <row r="9" spans="1:15" s="30" customFormat="1" ht="34.5" hidden="1" customHeight="1">
      <c r="A9" s="191" t="s">
        <v>163</v>
      </c>
      <c r="B9" s="178" t="s">
        <v>164</v>
      </c>
      <c r="C9" s="178" t="s">
        <v>165</v>
      </c>
      <c r="D9" s="178"/>
      <c r="E9" s="178"/>
      <c r="F9" s="224"/>
      <c r="G9" s="195" t="e">
        <f>#REF!+G10</f>
        <v>#REF!</v>
      </c>
      <c r="H9" s="169">
        <v>660</v>
      </c>
      <c r="I9" s="169">
        <f t="shared" ref="I9:I66" si="0">L9-H9</f>
        <v>-660</v>
      </c>
      <c r="J9" s="206">
        <f>J10</f>
        <v>786.96999999999991</v>
      </c>
      <c r="K9" s="194"/>
      <c r="L9" s="169"/>
    </row>
    <row r="10" spans="1:15" s="28" customFormat="1" ht="25.5" customHeight="1">
      <c r="A10" s="191" t="s">
        <v>166</v>
      </c>
      <c r="B10" s="103" t="s">
        <v>164</v>
      </c>
      <c r="C10" s="103" t="s">
        <v>165</v>
      </c>
      <c r="D10" s="103" t="s">
        <v>167</v>
      </c>
      <c r="E10" s="103"/>
      <c r="F10" s="226"/>
      <c r="G10" s="195">
        <f>G11</f>
        <v>500</v>
      </c>
      <c r="H10" s="169">
        <f>H11</f>
        <v>0</v>
      </c>
      <c r="I10" s="169">
        <f t="shared" si="0"/>
        <v>810.59</v>
      </c>
      <c r="J10" s="169">
        <f>J11</f>
        <v>786.96999999999991</v>
      </c>
      <c r="K10" s="194">
        <f t="shared" ref="K10:K89" si="1">L10-J10</f>
        <v>23.620000000000118</v>
      </c>
      <c r="L10" s="169">
        <f>L11</f>
        <v>810.59</v>
      </c>
    </row>
    <row r="11" spans="1:15" s="28" customFormat="1" ht="17.25" hidden="1" customHeight="1">
      <c r="A11" s="101" t="s">
        <v>170</v>
      </c>
      <c r="B11" s="103" t="s">
        <v>164</v>
      </c>
      <c r="C11" s="103" t="s">
        <v>165</v>
      </c>
      <c r="D11" s="103" t="s">
        <v>167</v>
      </c>
      <c r="E11" s="103"/>
      <c r="F11" s="226"/>
      <c r="G11" s="195">
        <f>G13+G14</f>
        <v>500</v>
      </c>
      <c r="H11" s="169"/>
      <c r="I11" s="169">
        <f t="shared" si="0"/>
        <v>810.59</v>
      </c>
      <c r="J11" s="169">
        <f>J13+J14</f>
        <v>786.96999999999991</v>
      </c>
      <c r="K11" s="194">
        <f t="shared" si="1"/>
        <v>23.620000000000118</v>
      </c>
      <c r="L11" s="169">
        <f>L13+L14</f>
        <v>810.59</v>
      </c>
    </row>
    <row r="12" spans="1:15" s="28" customFormat="1" ht="25.5">
      <c r="A12" s="101" t="s">
        <v>291</v>
      </c>
      <c r="B12" s="103" t="s">
        <v>164</v>
      </c>
      <c r="C12" s="103" t="s">
        <v>165</v>
      </c>
      <c r="D12" s="103" t="s">
        <v>167</v>
      </c>
      <c r="E12" s="103" t="s">
        <v>389</v>
      </c>
      <c r="F12" s="226"/>
      <c r="G12" s="195"/>
      <c r="H12" s="169"/>
      <c r="I12" s="169">
        <f t="shared" si="0"/>
        <v>810.59</v>
      </c>
      <c r="J12" s="169">
        <f>J13+J14</f>
        <v>786.96999999999991</v>
      </c>
      <c r="K12" s="194">
        <f t="shared" si="1"/>
        <v>23.620000000000118</v>
      </c>
      <c r="L12" s="169">
        <f>L13+L14</f>
        <v>810.59</v>
      </c>
    </row>
    <row r="13" spans="1:15" s="28" customFormat="1">
      <c r="A13" s="101" t="s">
        <v>240</v>
      </c>
      <c r="B13" s="103" t="s">
        <v>164</v>
      </c>
      <c r="C13" s="103" t="s">
        <v>165</v>
      </c>
      <c r="D13" s="103" t="s">
        <v>167</v>
      </c>
      <c r="E13" s="103" t="s">
        <v>389</v>
      </c>
      <c r="F13" s="226" t="s">
        <v>169</v>
      </c>
      <c r="G13" s="195">
        <v>500</v>
      </c>
      <c r="H13" s="169"/>
      <c r="I13" s="169">
        <f t="shared" si="0"/>
        <v>622.57000000000005</v>
      </c>
      <c r="J13" s="169">
        <v>604.42999999999995</v>
      </c>
      <c r="K13" s="194">
        <f t="shared" si="1"/>
        <v>18.1400000000001</v>
      </c>
      <c r="L13" s="169">
        <v>622.57000000000005</v>
      </c>
      <c r="O13" s="27"/>
    </row>
    <row r="14" spans="1:15" s="28" customFormat="1" ht="42.75" customHeight="1">
      <c r="A14" s="101" t="s">
        <v>383</v>
      </c>
      <c r="B14" s="103" t="s">
        <v>164</v>
      </c>
      <c r="C14" s="103" t="s">
        <v>165</v>
      </c>
      <c r="D14" s="103" t="s">
        <v>167</v>
      </c>
      <c r="E14" s="103" t="s">
        <v>389</v>
      </c>
      <c r="F14" s="226" t="s">
        <v>229</v>
      </c>
      <c r="G14" s="195"/>
      <c r="H14" s="169"/>
      <c r="I14" s="169">
        <f t="shared" si="0"/>
        <v>188.02</v>
      </c>
      <c r="J14" s="169">
        <v>182.54</v>
      </c>
      <c r="K14" s="194">
        <f t="shared" si="1"/>
        <v>5.4800000000000182</v>
      </c>
      <c r="L14" s="169">
        <v>188.02</v>
      </c>
      <c r="O14" s="27"/>
    </row>
    <row r="15" spans="1:15" s="54" customFormat="1" ht="38.25">
      <c r="A15" s="99" t="s">
        <v>65</v>
      </c>
      <c r="B15" s="103" t="s">
        <v>164</v>
      </c>
      <c r="C15" s="103" t="s">
        <v>165</v>
      </c>
      <c r="D15" s="100"/>
      <c r="E15" s="100"/>
      <c r="F15" s="227"/>
      <c r="G15" s="195"/>
      <c r="H15" s="169" t="e">
        <f>#REF!</f>
        <v>#REF!</v>
      </c>
      <c r="I15" s="169">
        <f>L1</f>
        <v>0</v>
      </c>
      <c r="J15" s="206">
        <f>J16</f>
        <v>786.96999999999991</v>
      </c>
      <c r="K15" s="194">
        <f t="shared" si="1"/>
        <v>23.620000000000118</v>
      </c>
      <c r="L15" s="169">
        <f>L16</f>
        <v>810.59</v>
      </c>
      <c r="M15" s="28"/>
    </row>
    <row r="16" spans="1:15" s="54" customFormat="1" ht="42.75" customHeight="1">
      <c r="A16" s="99" t="s">
        <v>65</v>
      </c>
      <c r="B16" s="103" t="s">
        <v>164</v>
      </c>
      <c r="C16" s="102" t="s">
        <v>165</v>
      </c>
      <c r="D16" s="102" t="s">
        <v>171</v>
      </c>
      <c r="E16" s="103"/>
      <c r="F16" s="228"/>
      <c r="G16" s="195"/>
      <c r="H16" s="169"/>
      <c r="I16" s="169"/>
      <c r="J16" s="169">
        <f>J17</f>
        <v>786.96999999999991</v>
      </c>
      <c r="K16" s="194">
        <f t="shared" si="1"/>
        <v>23.620000000000118</v>
      </c>
      <c r="L16" s="169">
        <f>L17</f>
        <v>810.59</v>
      </c>
      <c r="M16" s="28"/>
    </row>
    <row r="17" spans="1:13" s="54" customFormat="1" ht="30" hidden="1" customHeight="1">
      <c r="A17" s="101" t="s">
        <v>293</v>
      </c>
      <c r="B17" s="103" t="s">
        <v>164</v>
      </c>
      <c r="C17" s="102" t="s">
        <v>165</v>
      </c>
      <c r="D17" s="102" t="s">
        <v>171</v>
      </c>
      <c r="E17" s="103" t="s">
        <v>239</v>
      </c>
      <c r="F17" s="228"/>
      <c r="G17" s="195"/>
      <c r="H17" s="169"/>
      <c r="I17" s="169"/>
      <c r="J17" s="169">
        <f>J18</f>
        <v>786.96999999999991</v>
      </c>
      <c r="K17" s="194">
        <f t="shared" si="1"/>
        <v>23.620000000000118</v>
      </c>
      <c r="L17" s="169">
        <f>L18</f>
        <v>810.59</v>
      </c>
      <c r="M17" s="28"/>
    </row>
    <row r="18" spans="1:13" s="54" customFormat="1" ht="29.25" customHeight="1">
      <c r="A18" s="101" t="s">
        <v>384</v>
      </c>
      <c r="B18" s="103" t="s">
        <v>164</v>
      </c>
      <c r="C18" s="102" t="s">
        <v>165</v>
      </c>
      <c r="D18" s="102" t="s">
        <v>171</v>
      </c>
      <c r="E18" s="103" t="s">
        <v>404</v>
      </c>
      <c r="F18" s="228"/>
      <c r="G18" s="195"/>
      <c r="H18" s="169"/>
      <c r="I18" s="169"/>
      <c r="J18" s="169">
        <f>J19+J20</f>
        <v>786.96999999999991</v>
      </c>
      <c r="K18" s="194">
        <f t="shared" si="1"/>
        <v>23.620000000000118</v>
      </c>
      <c r="L18" s="169">
        <f>L19+L20</f>
        <v>810.59</v>
      </c>
      <c r="M18" s="28"/>
    </row>
    <row r="19" spans="1:13" s="54" customFormat="1" ht="12.75" customHeight="1">
      <c r="A19" s="101" t="s">
        <v>240</v>
      </c>
      <c r="B19" s="103" t="s">
        <v>164</v>
      </c>
      <c r="C19" s="102" t="s">
        <v>165</v>
      </c>
      <c r="D19" s="102" t="s">
        <v>171</v>
      </c>
      <c r="E19" s="103" t="s">
        <v>404</v>
      </c>
      <c r="F19" s="228" t="s">
        <v>169</v>
      </c>
      <c r="G19" s="195"/>
      <c r="H19" s="169"/>
      <c r="I19" s="169"/>
      <c r="J19" s="169">
        <v>604.42999999999995</v>
      </c>
      <c r="K19" s="194">
        <f t="shared" si="1"/>
        <v>18.1400000000001</v>
      </c>
      <c r="L19" s="169">
        <v>622.57000000000005</v>
      </c>
      <c r="M19" s="28"/>
    </row>
    <row r="20" spans="1:13" s="54" customFormat="1" ht="39.75" customHeight="1">
      <c r="A20" s="101" t="s">
        <v>383</v>
      </c>
      <c r="B20" s="103" t="s">
        <v>164</v>
      </c>
      <c r="C20" s="102" t="s">
        <v>165</v>
      </c>
      <c r="D20" s="102" t="s">
        <v>171</v>
      </c>
      <c r="E20" s="103" t="s">
        <v>404</v>
      </c>
      <c r="F20" s="228" t="s">
        <v>229</v>
      </c>
      <c r="G20" s="195"/>
      <c r="H20" s="169"/>
      <c r="I20" s="169"/>
      <c r="J20" s="169">
        <v>182.54</v>
      </c>
      <c r="K20" s="194">
        <f t="shared" si="1"/>
        <v>5.4800000000000182</v>
      </c>
      <c r="L20" s="169">
        <v>188.02</v>
      </c>
      <c r="M20" s="28"/>
    </row>
    <row r="21" spans="1:13" s="54" customFormat="1" ht="54" customHeight="1">
      <c r="A21" s="101" t="s">
        <v>64</v>
      </c>
      <c r="B21" s="103" t="s">
        <v>164</v>
      </c>
      <c r="C21" s="103" t="s">
        <v>165</v>
      </c>
      <c r="D21" s="103"/>
      <c r="E21" s="103"/>
      <c r="F21" s="226"/>
      <c r="G21" s="195" t="e">
        <f>#REF!+#REF!</f>
        <v>#REF!</v>
      </c>
      <c r="H21" s="169" t="e">
        <f>#REF!</f>
        <v>#REF!</v>
      </c>
      <c r="I21" s="169" t="e">
        <f t="shared" si="0"/>
        <v>#REF!</v>
      </c>
      <c r="J21" s="206">
        <f>J22</f>
        <v>500</v>
      </c>
      <c r="K21" s="194">
        <f t="shared" si="1"/>
        <v>3.3899999999999864</v>
      </c>
      <c r="L21" s="169">
        <f>L22</f>
        <v>503.39</v>
      </c>
    </row>
    <row r="22" spans="1:13" ht="35.25" customHeight="1">
      <c r="A22" s="236" t="s">
        <v>242</v>
      </c>
      <c r="B22" s="103" t="s">
        <v>164</v>
      </c>
      <c r="C22" s="103" t="s">
        <v>165</v>
      </c>
      <c r="D22" s="103" t="s">
        <v>173</v>
      </c>
      <c r="E22" s="103"/>
      <c r="F22" s="226"/>
      <c r="G22" s="195"/>
      <c r="H22" s="169"/>
      <c r="I22" s="169">
        <f t="shared" si="0"/>
        <v>503.39</v>
      </c>
      <c r="J22" s="169">
        <f>J23</f>
        <v>500</v>
      </c>
      <c r="K22" s="194">
        <f t="shared" si="1"/>
        <v>3.3899999999999864</v>
      </c>
      <c r="L22" s="169">
        <f>L23</f>
        <v>503.39</v>
      </c>
    </row>
    <row r="23" spans="1:13" ht="51">
      <c r="A23" s="101" t="s">
        <v>295</v>
      </c>
      <c r="B23" s="103" t="s">
        <v>164</v>
      </c>
      <c r="C23" s="103" t="s">
        <v>165</v>
      </c>
      <c r="D23" s="103" t="s">
        <v>173</v>
      </c>
      <c r="E23" s="103" t="s">
        <v>391</v>
      </c>
      <c r="F23" s="226"/>
      <c r="G23" s="195"/>
      <c r="H23" s="169"/>
      <c r="I23" s="169">
        <f t="shared" si="0"/>
        <v>503.39</v>
      </c>
      <c r="J23" s="169">
        <f>J24+J27</f>
        <v>500</v>
      </c>
      <c r="K23" s="194">
        <f t="shared" si="1"/>
        <v>3.3899999999999864</v>
      </c>
      <c r="L23" s="169">
        <f>L24+L27</f>
        <v>503.39</v>
      </c>
    </row>
    <row r="24" spans="1:13" ht="25.5">
      <c r="A24" s="197" t="s">
        <v>296</v>
      </c>
      <c r="B24" s="103" t="s">
        <v>164</v>
      </c>
      <c r="C24" s="103" t="s">
        <v>165</v>
      </c>
      <c r="D24" s="103" t="s">
        <v>173</v>
      </c>
      <c r="E24" s="103" t="s">
        <v>391</v>
      </c>
      <c r="F24" s="226"/>
      <c r="G24" s="195"/>
      <c r="H24" s="169"/>
      <c r="I24" s="169">
        <f t="shared" si="0"/>
        <v>503.39</v>
      </c>
      <c r="J24" s="169">
        <f>J25+J26</f>
        <v>0</v>
      </c>
      <c r="K24" s="194">
        <f t="shared" si="1"/>
        <v>503.39</v>
      </c>
      <c r="L24" s="169">
        <f>L25+L26</f>
        <v>503.39</v>
      </c>
    </row>
    <row r="25" spans="1:13">
      <c r="A25" s="197" t="s">
        <v>240</v>
      </c>
      <c r="B25" s="103" t="s">
        <v>164</v>
      </c>
      <c r="C25" s="103" t="s">
        <v>165</v>
      </c>
      <c r="D25" s="103" t="s">
        <v>173</v>
      </c>
      <c r="E25" s="103" t="s">
        <v>391</v>
      </c>
      <c r="F25" s="229" t="s">
        <v>169</v>
      </c>
      <c r="G25" s="195"/>
      <c r="H25" s="169"/>
      <c r="I25" s="169">
        <f t="shared" si="0"/>
        <v>386.63</v>
      </c>
      <c r="J25" s="169"/>
      <c r="K25" s="194">
        <f t="shared" si="1"/>
        <v>386.63</v>
      </c>
      <c r="L25" s="169">
        <v>386.63</v>
      </c>
    </row>
    <row r="26" spans="1:13" ht="29.25" customHeight="1">
      <c r="A26" s="197" t="s">
        <v>243</v>
      </c>
      <c r="B26" s="103" t="s">
        <v>164</v>
      </c>
      <c r="C26" s="103" t="s">
        <v>165</v>
      </c>
      <c r="D26" s="103" t="s">
        <v>173</v>
      </c>
      <c r="E26" s="103" t="s">
        <v>391</v>
      </c>
      <c r="F26" s="229" t="s">
        <v>229</v>
      </c>
      <c r="G26" s="195"/>
      <c r="H26" s="169"/>
      <c r="I26" s="169">
        <f t="shared" si="0"/>
        <v>116.76</v>
      </c>
      <c r="J26" s="169"/>
      <c r="K26" s="194">
        <f t="shared" si="1"/>
        <v>116.76</v>
      </c>
      <c r="L26" s="169">
        <v>116.76</v>
      </c>
    </row>
    <row r="27" spans="1:13" ht="25.5">
      <c r="A27" s="197" t="s">
        <v>297</v>
      </c>
      <c r="B27" s="103" t="s">
        <v>164</v>
      </c>
      <c r="C27" s="103" t="s">
        <v>165</v>
      </c>
      <c r="D27" s="103" t="s">
        <v>173</v>
      </c>
      <c r="E27" s="103" t="s">
        <v>391</v>
      </c>
      <c r="F27" s="226"/>
      <c r="G27" s="195"/>
      <c r="H27" s="169"/>
      <c r="I27" s="169">
        <f t="shared" si="0"/>
        <v>0</v>
      </c>
      <c r="J27" s="169">
        <f>J28+J29+J30+J31+J32</f>
        <v>500</v>
      </c>
      <c r="K27" s="194">
        <f t="shared" si="1"/>
        <v>-500</v>
      </c>
      <c r="L27" s="169">
        <f>L28+L29+L30+L31+L32</f>
        <v>0</v>
      </c>
    </row>
    <row r="28" spans="1:13" ht="25.5" hidden="1">
      <c r="A28" s="197" t="s">
        <v>244</v>
      </c>
      <c r="B28" s="103" t="s">
        <v>164</v>
      </c>
      <c r="C28" s="103" t="s">
        <v>165</v>
      </c>
      <c r="D28" s="103" t="s">
        <v>173</v>
      </c>
      <c r="E28" s="103" t="s">
        <v>231</v>
      </c>
      <c r="F28" s="222" t="s">
        <v>172</v>
      </c>
      <c r="G28" s="195"/>
      <c r="H28" s="169"/>
      <c r="I28" s="169">
        <f t="shared" si="0"/>
        <v>0</v>
      </c>
      <c r="J28" s="169"/>
      <c r="K28" s="194">
        <f t="shared" si="1"/>
        <v>0</v>
      </c>
      <c r="L28" s="169">
        <v>0</v>
      </c>
    </row>
    <row r="29" spans="1:13" ht="24.75" customHeight="1">
      <c r="A29" s="197" t="s">
        <v>181</v>
      </c>
      <c r="B29" s="103" t="s">
        <v>164</v>
      </c>
      <c r="C29" s="103" t="s">
        <v>165</v>
      </c>
      <c r="D29" s="103" t="s">
        <v>173</v>
      </c>
      <c r="E29" s="103" t="s">
        <v>391</v>
      </c>
      <c r="F29" s="222">
        <v>244</v>
      </c>
      <c r="G29" s="195"/>
      <c r="H29" s="169"/>
      <c r="I29" s="169">
        <f t="shared" si="0"/>
        <v>0</v>
      </c>
      <c r="J29" s="169">
        <v>500</v>
      </c>
      <c r="K29" s="194">
        <f t="shared" si="1"/>
        <v>-500</v>
      </c>
      <c r="L29" s="169"/>
    </row>
    <row r="30" spans="1:13" ht="76.5" hidden="1">
      <c r="A30" s="197" t="s">
        <v>245</v>
      </c>
      <c r="B30" s="103" t="s">
        <v>164</v>
      </c>
      <c r="C30" s="103" t="s">
        <v>165</v>
      </c>
      <c r="D30" s="103" t="s">
        <v>173</v>
      </c>
      <c r="E30" s="103" t="s">
        <v>231</v>
      </c>
      <c r="F30" s="229" t="s">
        <v>246</v>
      </c>
      <c r="G30" s="195"/>
      <c r="H30" s="169"/>
      <c r="I30" s="169">
        <f t="shared" si="0"/>
        <v>0</v>
      </c>
      <c r="J30" s="169">
        <v>0</v>
      </c>
      <c r="K30" s="194">
        <f t="shared" si="1"/>
        <v>0</v>
      </c>
      <c r="L30" s="169">
        <v>0</v>
      </c>
    </row>
    <row r="31" spans="1:13" hidden="1">
      <c r="A31" s="197" t="s">
        <v>176</v>
      </c>
      <c r="B31" s="103" t="s">
        <v>164</v>
      </c>
      <c r="C31" s="103" t="s">
        <v>165</v>
      </c>
      <c r="D31" s="103" t="s">
        <v>173</v>
      </c>
      <c r="E31" s="103" t="s">
        <v>231</v>
      </c>
      <c r="F31" s="229" t="s">
        <v>177</v>
      </c>
      <c r="G31" s="195"/>
      <c r="H31" s="169"/>
      <c r="I31" s="169">
        <f t="shared" si="0"/>
        <v>0</v>
      </c>
      <c r="J31" s="169">
        <v>0</v>
      </c>
      <c r="K31" s="194">
        <f t="shared" si="1"/>
        <v>0</v>
      </c>
      <c r="L31" s="169">
        <v>0</v>
      </c>
    </row>
    <row r="32" spans="1:13" hidden="1">
      <c r="A32" s="197" t="s">
        <v>247</v>
      </c>
      <c r="B32" s="103" t="s">
        <v>164</v>
      </c>
      <c r="C32" s="103" t="s">
        <v>165</v>
      </c>
      <c r="D32" s="103" t="s">
        <v>173</v>
      </c>
      <c r="E32" s="103" t="s">
        <v>231</v>
      </c>
      <c r="F32" s="229" t="s">
        <v>178</v>
      </c>
      <c r="G32" s="195"/>
      <c r="H32" s="169"/>
      <c r="I32" s="169">
        <f t="shared" si="0"/>
        <v>0</v>
      </c>
      <c r="J32" s="169"/>
      <c r="K32" s="194">
        <f t="shared" si="1"/>
        <v>0</v>
      </c>
      <c r="L32" s="169">
        <v>0</v>
      </c>
    </row>
    <row r="33" spans="1:13">
      <c r="A33" s="214" t="s">
        <v>63</v>
      </c>
      <c r="B33" s="103" t="s">
        <v>164</v>
      </c>
      <c r="C33" s="103" t="s">
        <v>165</v>
      </c>
      <c r="D33" s="103"/>
      <c r="E33" s="103"/>
      <c r="F33" s="226"/>
      <c r="G33" s="195" t="e">
        <f>#REF!</f>
        <v>#REF!</v>
      </c>
      <c r="H33" s="169"/>
      <c r="I33" s="169">
        <f t="shared" si="0"/>
        <v>9</v>
      </c>
      <c r="J33" s="206">
        <f>J34</f>
        <v>9</v>
      </c>
      <c r="K33" s="194">
        <f t="shared" si="1"/>
        <v>0</v>
      </c>
      <c r="L33" s="169">
        <f>L34</f>
        <v>9</v>
      </c>
    </row>
    <row r="34" spans="1:13">
      <c r="A34" s="214" t="s">
        <v>63</v>
      </c>
      <c r="B34" s="103" t="s">
        <v>164</v>
      </c>
      <c r="C34" s="103" t="s">
        <v>165</v>
      </c>
      <c r="D34" s="103" t="s">
        <v>179</v>
      </c>
      <c r="E34" s="103"/>
      <c r="F34" s="226"/>
      <c r="G34" s="195"/>
      <c r="H34" s="169"/>
      <c r="I34" s="169">
        <f t="shared" si="0"/>
        <v>9</v>
      </c>
      <c r="J34" s="169">
        <f>J36</f>
        <v>9</v>
      </c>
      <c r="K34" s="194">
        <f>L34-J34</f>
        <v>0</v>
      </c>
      <c r="L34" s="169">
        <f>L35</f>
        <v>9</v>
      </c>
    </row>
    <row r="35" spans="1:13" ht="25.5">
      <c r="A35" s="198" t="s">
        <v>381</v>
      </c>
      <c r="B35" s="103" t="s">
        <v>164</v>
      </c>
      <c r="C35" s="103" t="s">
        <v>165</v>
      </c>
      <c r="D35" s="103" t="s">
        <v>179</v>
      </c>
      <c r="E35" s="103" t="s">
        <v>390</v>
      </c>
      <c r="F35" s="226"/>
      <c r="G35" s="195"/>
      <c r="H35" s="169"/>
      <c r="I35" s="169"/>
      <c r="J35" s="169"/>
      <c r="K35" s="194"/>
      <c r="L35" s="169">
        <f>L36</f>
        <v>9</v>
      </c>
    </row>
    <row r="36" spans="1:13">
      <c r="A36" s="198" t="s">
        <v>380</v>
      </c>
      <c r="B36" s="103" t="s">
        <v>164</v>
      </c>
      <c r="C36" s="103" t="s">
        <v>165</v>
      </c>
      <c r="D36" s="103" t="s">
        <v>179</v>
      </c>
      <c r="E36" s="103" t="s">
        <v>390</v>
      </c>
      <c r="F36" s="224" t="s">
        <v>374</v>
      </c>
      <c r="G36" s="195"/>
      <c r="H36" s="169"/>
      <c r="I36" s="169">
        <f t="shared" si="0"/>
        <v>9</v>
      </c>
      <c r="J36" s="169">
        <v>9</v>
      </c>
      <c r="K36" s="194">
        <f>L36-J36</f>
        <v>0</v>
      </c>
      <c r="L36" s="169">
        <v>9</v>
      </c>
      <c r="M36" s="27" t="s">
        <v>248</v>
      </c>
    </row>
    <row r="37" spans="1:13">
      <c r="A37" s="217" t="s">
        <v>375</v>
      </c>
      <c r="B37" s="103" t="s">
        <v>164</v>
      </c>
      <c r="C37" s="103" t="s">
        <v>165</v>
      </c>
      <c r="D37" s="103" t="s">
        <v>284</v>
      </c>
      <c r="E37" s="103"/>
      <c r="F37" s="224"/>
      <c r="G37" s="195"/>
      <c r="H37" s="169"/>
      <c r="I37" s="169"/>
      <c r="J37" s="169">
        <f>J38</f>
        <v>5039.41</v>
      </c>
      <c r="K37" s="194">
        <f>L37-J37</f>
        <v>-2057.4299999999998</v>
      </c>
      <c r="L37" s="169">
        <f>L38</f>
        <v>2981.98</v>
      </c>
    </row>
    <row r="38" spans="1:13" ht="25.5">
      <c r="A38" s="234" t="s">
        <v>376</v>
      </c>
      <c r="B38" s="103" t="s">
        <v>164</v>
      </c>
      <c r="C38" s="103" t="s">
        <v>165</v>
      </c>
      <c r="D38" s="103" t="s">
        <v>284</v>
      </c>
      <c r="E38" s="103" t="s">
        <v>391</v>
      </c>
      <c r="F38" s="224"/>
      <c r="G38" s="195"/>
      <c r="H38" s="169"/>
      <c r="I38" s="169"/>
      <c r="J38" s="169">
        <f>J39+J43</f>
        <v>5039.41</v>
      </c>
      <c r="K38" s="194">
        <f>L38-J38</f>
        <v>-2057.4299999999998</v>
      </c>
      <c r="L38" s="169">
        <f>L39+L43</f>
        <v>2981.98</v>
      </c>
    </row>
    <row r="39" spans="1:13" ht="25.5">
      <c r="A39" s="101" t="s">
        <v>377</v>
      </c>
      <c r="B39" s="103" t="s">
        <v>164</v>
      </c>
      <c r="C39" s="103" t="s">
        <v>165</v>
      </c>
      <c r="D39" s="103" t="s">
        <v>284</v>
      </c>
      <c r="E39" s="103" t="s">
        <v>391</v>
      </c>
      <c r="F39" s="224"/>
      <c r="G39" s="195"/>
      <c r="H39" s="169"/>
      <c r="I39" s="169"/>
      <c r="J39" s="169">
        <f>J40+J41</f>
        <v>3244.41</v>
      </c>
      <c r="K39" s="194">
        <f t="shared" si="1"/>
        <v>-338.09999999999991</v>
      </c>
      <c r="L39" s="169">
        <f>L40+L41</f>
        <v>2906.31</v>
      </c>
    </row>
    <row r="40" spans="1:13">
      <c r="A40" s="197" t="s">
        <v>240</v>
      </c>
      <c r="B40" s="103" t="s">
        <v>164</v>
      </c>
      <c r="C40" s="103" t="s">
        <v>165</v>
      </c>
      <c r="D40" s="103" t="s">
        <v>284</v>
      </c>
      <c r="E40" s="103" t="s">
        <v>391</v>
      </c>
      <c r="F40" s="224" t="s">
        <v>180</v>
      </c>
      <c r="G40" s="195"/>
      <c r="H40" s="169"/>
      <c r="I40" s="169"/>
      <c r="J40" s="169">
        <v>2480.71</v>
      </c>
      <c r="K40" s="194">
        <f t="shared" si="1"/>
        <v>-248.51999999999998</v>
      </c>
      <c r="L40" s="169">
        <f>2618.82-386.63</f>
        <v>2232.19</v>
      </c>
    </row>
    <row r="41" spans="1:13" ht="38.25">
      <c r="A41" s="105" t="s">
        <v>255</v>
      </c>
      <c r="B41" s="103" t="s">
        <v>164</v>
      </c>
      <c r="C41" s="103" t="s">
        <v>165</v>
      </c>
      <c r="D41" s="103" t="s">
        <v>284</v>
      </c>
      <c r="E41" s="103" t="s">
        <v>391</v>
      </c>
      <c r="F41" s="224" t="s">
        <v>236</v>
      </c>
      <c r="G41" s="195"/>
      <c r="H41" s="169"/>
      <c r="I41" s="169"/>
      <c r="J41" s="169">
        <v>763.7</v>
      </c>
      <c r="K41" s="194">
        <f t="shared" si="1"/>
        <v>-89.580000000000041</v>
      </c>
      <c r="L41" s="169">
        <f>790.88-116.76</f>
        <v>674.12</v>
      </c>
    </row>
    <row r="42" spans="1:13" ht="25.5">
      <c r="A42" s="197" t="s">
        <v>297</v>
      </c>
      <c r="B42" s="103" t="s">
        <v>164</v>
      </c>
      <c r="C42" s="103" t="s">
        <v>165</v>
      </c>
      <c r="D42" s="103" t="s">
        <v>284</v>
      </c>
      <c r="E42" s="103" t="s">
        <v>391</v>
      </c>
      <c r="F42" s="224"/>
      <c r="G42" s="195"/>
      <c r="H42" s="169"/>
      <c r="I42" s="169"/>
      <c r="J42" s="169">
        <v>1795</v>
      </c>
      <c r="K42" s="194">
        <f t="shared" si="1"/>
        <v>-1719.33</v>
      </c>
      <c r="L42" s="169">
        <f>L43</f>
        <v>75.67</v>
      </c>
    </row>
    <row r="43" spans="1:13">
      <c r="A43" s="197" t="s">
        <v>345</v>
      </c>
      <c r="B43" s="103" t="s">
        <v>164</v>
      </c>
      <c r="C43" s="103" t="s">
        <v>165</v>
      </c>
      <c r="D43" s="103" t="s">
        <v>284</v>
      </c>
      <c r="E43" s="103" t="s">
        <v>391</v>
      </c>
      <c r="F43" s="224" t="s">
        <v>175</v>
      </c>
      <c r="G43" s="195"/>
      <c r="H43" s="169"/>
      <c r="I43" s="169"/>
      <c r="J43" s="169">
        <v>1795</v>
      </c>
      <c r="K43" s="194">
        <f t="shared" si="1"/>
        <v>-1719.33</v>
      </c>
      <c r="L43" s="169">
        <f>25.67+50</f>
        <v>75.67</v>
      </c>
    </row>
    <row r="44" spans="1:13" s="212" customFormat="1">
      <c r="A44" s="235" t="s">
        <v>190</v>
      </c>
      <c r="B44" s="79" t="s">
        <v>164</v>
      </c>
      <c r="C44" s="79" t="s">
        <v>167</v>
      </c>
      <c r="D44" s="79"/>
      <c r="E44" s="79"/>
      <c r="F44" s="230"/>
      <c r="G44" s="77" t="e">
        <f>G45</f>
        <v>#REF!</v>
      </c>
      <c r="H44" s="94" t="e">
        <f>H45</f>
        <v>#REF!</v>
      </c>
      <c r="I44" s="94" t="e">
        <f t="shared" si="0"/>
        <v>#REF!</v>
      </c>
      <c r="J44" s="94">
        <f>J45</f>
        <v>209.9</v>
      </c>
      <c r="K44" s="168">
        <f t="shared" si="1"/>
        <v>2.9999999999999716</v>
      </c>
      <c r="L44" s="94">
        <f>L45</f>
        <v>212.89999999999998</v>
      </c>
    </row>
    <row r="45" spans="1:13" s="212" customFormat="1">
      <c r="A45" s="211" t="s">
        <v>78</v>
      </c>
      <c r="B45" s="79" t="s">
        <v>164</v>
      </c>
      <c r="C45" s="79" t="s">
        <v>167</v>
      </c>
      <c r="D45" s="79" t="s">
        <v>171</v>
      </c>
      <c r="E45" s="79"/>
      <c r="F45" s="230"/>
      <c r="G45" s="77" t="e">
        <f>#REF!+#REF!</f>
        <v>#REF!</v>
      </c>
      <c r="H45" s="94" t="e">
        <f>#REF!</f>
        <v>#REF!</v>
      </c>
      <c r="I45" s="94" t="e">
        <f t="shared" si="0"/>
        <v>#REF!</v>
      </c>
      <c r="J45" s="94">
        <f>J46</f>
        <v>209.9</v>
      </c>
      <c r="K45" s="168">
        <f t="shared" si="1"/>
        <v>2.9999999999999716</v>
      </c>
      <c r="L45" s="94">
        <f>L46</f>
        <v>212.89999999999998</v>
      </c>
    </row>
    <row r="46" spans="1:13" s="212" customFormat="1" ht="63.75">
      <c r="A46" s="213" t="s">
        <v>298</v>
      </c>
      <c r="B46" s="79" t="s">
        <v>164</v>
      </c>
      <c r="C46" s="79" t="s">
        <v>167</v>
      </c>
      <c r="D46" s="79" t="s">
        <v>171</v>
      </c>
      <c r="E46" s="79" t="s">
        <v>392</v>
      </c>
      <c r="F46" s="230"/>
      <c r="G46" s="77"/>
      <c r="H46" s="94"/>
      <c r="I46" s="94">
        <f t="shared" si="0"/>
        <v>212.89999999999998</v>
      </c>
      <c r="J46" s="94">
        <f>J47+J48+J49</f>
        <v>209.9</v>
      </c>
      <c r="K46" s="168">
        <f t="shared" si="1"/>
        <v>2.9999999999999716</v>
      </c>
      <c r="L46" s="94">
        <f>L47+L48+L49</f>
        <v>212.89999999999998</v>
      </c>
    </row>
    <row r="47" spans="1:13" s="212" customFormat="1">
      <c r="A47" s="105" t="s">
        <v>240</v>
      </c>
      <c r="B47" s="79" t="s">
        <v>164</v>
      </c>
      <c r="C47" s="79" t="s">
        <v>167</v>
      </c>
      <c r="D47" s="79" t="s">
        <v>171</v>
      </c>
      <c r="E47" s="79" t="s">
        <v>392</v>
      </c>
      <c r="F47" s="231" t="s">
        <v>169</v>
      </c>
      <c r="G47" s="77"/>
      <c r="H47" s="94">
        <v>0</v>
      </c>
      <c r="I47" s="94">
        <f t="shared" si="0"/>
        <v>148.6</v>
      </c>
      <c r="J47" s="94">
        <v>161</v>
      </c>
      <c r="K47" s="168">
        <f t="shared" si="1"/>
        <v>-12.400000000000006</v>
      </c>
      <c r="L47" s="94">
        <v>148.6</v>
      </c>
      <c r="M47" s="212" t="s">
        <v>250</v>
      </c>
    </row>
    <row r="48" spans="1:13" s="212" customFormat="1" ht="38.25">
      <c r="A48" s="105" t="s">
        <v>243</v>
      </c>
      <c r="B48" s="79" t="s">
        <v>164</v>
      </c>
      <c r="C48" s="79" t="s">
        <v>167</v>
      </c>
      <c r="D48" s="79" t="s">
        <v>171</v>
      </c>
      <c r="E48" s="79" t="s">
        <v>392</v>
      </c>
      <c r="F48" s="231" t="s">
        <v>229</v>
      </c>
      <c r="G48" s="77"/>
      <c r="H48" s="94">
        <v>0</v>
      </c>
      <c r="I48" s="94">
        <f t="shared" si="0"/>
        <v>64.3</v>
      </c>
      <c r="J48" s="94">
        <v>48.9</v>
      </c>
      <c r="K48" s="168">
        <f t="shared" si="1"/>
        <v>15.399999999999999</v>
      </c>
      <c r="L48" s="94">
        <v>64.3</v>
      </c>
      <c r="M48" s="212" t="s">
        <v>250</v>
      </c>
    </row>
    <row r="49" spans="1:13" s="212" customFormat="1" ht="26.25" hidden="1" customHeight="1">
      <c r="A49" s="213" t="s">
        <v>181</v>
      </c>
      <c r="B49" s="79" t="s">
        <v>164</v>
      </c>
      <c r="C49" s="79" t="s">
        <v>167</v>
      </c>
      <c r="D49" s="79" t="s">
        <v>171</v>
      </c>
      <c r="E49" s="79" t="s">
        <v>249</v>
      </c>
      <c r="F49" s="230" t="s">
        <v>175</v>
      </c>
      <c r="G49" s="77"/>
      <c r="H49" s="94"/>
      <c r="I49" s="94">
        <f t="shared" si="0"/>
        <v>0</v>
      </c>
      <c r="J49" s="94">
        <v>0</v>
      </c>
      <c r="K49" s="168">
        <f t="shared" si="1"/>
        <v>0</v>
      </c>
      <c r="L49" s="94">
        <v>0</v>
      </c>
      <c r="M49" s="212" t="s">
        <v>250</v>
      </c>
    </row>
    <row r="50" spans="1:13" s="212" customFormat="1" ht="18.75" customHeight="1">
      <c r="A50" s="216" t="s">
        <v>363</v>
      </c>
      <c r="B50" s="79" t="s">
        <v>164</v>
      </c>
      <c r="C50" s="79" t="s">
        <v>171</v>
      </c>
      <c r="D50" s="79"/>
      <c r="E50" s="79"/>
      <c r="F50" s="230"/>
      <c r="G50" s="77"/>
      <c r="H50" s="94"/>
      <c r="I50" s="94"/>
      <c r="J50" s="94"/>
      <c r="K50" s="168">
        <f t="shared" si="1"/>
        <v>14</v>
      </c>
      <c r="L50" s="94">
        <f>L51+L53</f>
        <v>14</v>
      </c>
    </row>
    <row r="51" spans="1:13" s="212" customFormat="1" ht="24" customHeight="1">
      <c r="A51" s="125" t="s">
        <v>138</v>
      </c>
      <c r="B51" s="79" t="s">
        <v>164</v>
      </c>
      <c r="C51" s="79" t="s">
        <v>171</v>
      </c>
      <c r="D51" s="79" t="s">
        <v>344</v>
      </c>
      <c r="E51" s="79"/>
      <c r="F51" s="230"/>
      <c r="G51" s="77"/>
      <c r="H51" s="94"/>
      <c r="I51" s="94"/>
      <c r="J51" s="94"/>
      <c r="K51" s="168">
        <f t="shared" si="1"/>
        <v>6</v>
      </c>
      <c r="L51" s="94">
        <f>L52</f>
        <v>6</v>
      </c>
    </row>
    <row r="52" spans="1:13" s="212" customFormat="1" ht="25.5" customHeight="1">
      <c r="A52" s="125" t="s">
        <v>181</v>
      </c>
      <c r="B52" s="79" t="s">
        <v>164</v>
      </c>
      <c r="C52" s="79" t="s">
        <v>171</v>
      </c>
      <c r="D52" s="79" t="s">
        <v>344</v>
      </c>
      <c r="E52" s="79" t="s">
        <v>393</v>
      </c>
      <c r="F52" s="230" t="s">
        <v>175</v>
      </c>
      <c r="G52" s="77"/>
      <c r="H52" s="94"/>
      <c r="I52" s="94"/>
      <c r="J52" s="94"/>
      <c r="K52" s="168">
        <f t="shared" si="1"/>
        <v>6</v>
      </c>
      <c r="L52" s="94">
        <v>6</v>
      </c>
    </row>
    <row r="53" spans="1:13" s="212" customFormat="1" ht="26.25" customHeight="1">
      <c r="A53" s="125" t="s">
        <v>362</v>
      </c>
      <c r="B53" s="79" t="s">
        <v>164</v>
      </c>
      <c r="C53" s="79" t="s">
        <v>171</v>
      </c>
      <c r="D53" s="79" t="s">
        <v>364</v>
      </c>
      <c r="E53" s="79"/>
      <c r="F53" s="230"/>
      <c r="G53" s="77"/>
      <c r="H53" s="94"/>
      <c r="I53" s="94"/>
      <c r="J53" s="94"/>
      <c r="K53" s="168">
        <f t="shared" si="1"/>
        <v>8</v>
      </c>
      <c r="L53" s="94">
        <f>L54</f>
        <v>8</v>
      </c>
    </row>
    <row r="54" spans="1:13" s="212" customFormat="1" ht="30.75" customHeight="1">
      <c r="A54" s="125" t="s">
        <v>365</v>
      </c>
      <c r="B54" s="79" t="s">
        <v>164</v>
      </c>
      <c r="C54" s="79" t="s">
        <v>171</v>
      </c>
      <c r="D54" s="79" t="s">
        <v>364</v>
      </c>
      <c r="E54" s="79" t="s">
        <v>394</v>
      </c>
      <c r="F54" s="230"/>
      <c r="G54" s="77"/>
      <c r="H54" s="94"/>
      <c r="I54" s="94"/>
      <c r="J54" s="94"/>
      <c r="K54" s="168">
        <f t="shared" si="1"/>
        <v>8</v>
      </c>
      <c r="L54" s="94">
        <f>L55</f>
        <v>8</v>
      </c>
    </row>
    <row r="55" spans="1:13" s="212" customFormat="1" ht="27" customHeight="1">
      <c r="A55" s="125" t="s">
        <v>181</v>
      </c>
      <c r="B55" s="79" t="s">
        <v>164</v>
      </c>
      <c r="C55" s="79" t="s">
        <v>171</v>
      </c>
      <c r="D55" s="79" t="s">
        <v>364</v>
      </c>
      <c r="E55" s="79" t="s">
        <v>394</v>
      </c>
      <c r="F55" s="230" t="s">
        <v>175</v>
      </c>
      <c r="G55" s="77"/>
      <c r="H55" s="94"/>
      <c r="I55" s="94"/>
      <c r="J55" s="94"/>
      <c r="K55" s="168">
        <f t="shared" si="1"/>
        <v>8</v>
      </c>
      <c r="L55" s="94">
        <v>8</v>
      </c>
    </row>
    <row r="56" spans="1:13" s="208" customFormat="1">
      <c r="A56" s="214" t="s">
        <v>182</v>
      </c>
      <c r="B56" s="103" t="s">
        <v>164</v>
      </c>
      <c r="C56" s="103" t="s">
        <v>174</v>
      </c>
      <c r="D56" s="103"/>
      <c r="E56" s="103"/>
      <c r="F56" s="226"/>
      <c r="G56" s="195" t="e">
        <f>G58+#REF!</f>
        <v>#REF!</v>
      </c>
      <c r="H56" s="169" t="e">
        <f>H58</f>
        <v>#REF!</v>
      </c>
      <c r="I56" s="169" t="e">
        <f t="shared" si="0"/>
        <v>#REF!</v>
      </c>
      <c r="J56" s="169">
        <f t="shared" ref="J56:L57" si="2">J57</f>
        <v>50</v>
      </c>
      <c r="K56" s="194">
        <f t="shared" si="2"/>
        <v>0</v>
      </c>
      <c r="L56" s="169">
        <f t="shared" si="2"/>
        <v>50</v>
      </c>
    </row>
    <row r="57" spans="1:13" s="208" customFormat="1" ht="25.5" hidden="1">
      <c r="A57" s="174" t="s">
        <v>181</v>
      </c>
      <c r="B57" s="103" t="s">
        <v>164</v>
      </c>
      <c r="C57" s="103" t="s">
        <v>174</v>
      </c>
      <c r="D57" s="103" t="s">
        <v>171</v>
      </c>
      <c r="E57" s="103" t="s">
        <v>289</v>
      </c>
      <c r="F57" s="226" t="s">
        <v>175</v>
      </c>
      <c r="G57" s="195"/>
      <c r="H57" s="169"/>
      <c r="I57" s="169">
        <f>L57-H57</f>
        <v>50</v>
      </c>
      <c r="J57" s="169">
        <f t="shared" si="2"/>
        <v>50</v>
      </c>
      <c r="K57" s="194">
        <f t="shared" si="2"/>
        <v>0</v>
      </c>
      <c r="L57" s="169">
        <f t="shared" si="2"/>
        <v>50</v>
      </c>
    </row>
    <row r="58" spans="1:13" s="208" customFormat="1" hidden="1">
      <c r="A58" s="214" t="s">
        <v>182</v>
      </c>
      <c r="B58" s="103" t="s">
        <v>164</v>
      </c>
      <c r="C58" s="103" t="s">
        <v>174</v>
      </c>
      <c r="D58" s="103"/>
      <c r="E58" s="103"/>
      <c r="F58" s="226"/>
      <c r="G58" s="195" t="e">
        <f>#REF!+#REF!+#REF!+#REF!+#REF!</f>
        <v>#REF!</v>
      </c>
      <c r="H58" s="169" t="e">
        <f>#REF!</f>
        <v>#REF!</v>
      </c>
      <c r="I58" s="169" t="e">
        <f t="shared" si="0"/>
        <v>#REF!</v>
      </c>
      <c r="J58" s="169">
        <f>J59</f>
        <v>50</v>
      </c>
      <c r="K58" s="194">
        <f t="shared" si="1"/>
        <v>0</v>
      </c>
      <c r="L58" s="169">
        <f>L59</f>
        <v>50</v>
      </c>
    </row>
    <row r="59" spans="1:13" s="208" customFormat="1">
      <c r="A59" s="174" t="s">
        <v>52</v>
      </c>
      <c r="B59" s="103" t="s">
        <v>164</v>
      </c>
      <c r="C59" s="103" t="s">
        <v>174</v>
      </c>
      <c r="D59" s="103" t="s">
        <v>171</v>
      </c>
      <c r="E59" s="103"/>
      <c r="F59" s="226"/>
      <c r="G59" s="195"/>
      <c r="H59" s="169"/>
      <c r="I59" s="169">
        <f t="shared" si="0"/>
        <v>50</v>
      </c>
      <c r="J59" s="169">
        <f>J61</f>
        <v>50</v>
      </c>
      <c r="K59" s="194">
        <f t="shared" si="1"/>
        <v>0</v>
      </c>
      <c r="L59" s="169">
        <f>L61</f>
        <v>50</v>
      </c>
    </row>
    <row r="60" spans="1:13" s="208" customFormat="1" ht="25.5">
      <c r="A60" s="174" t="s">
        <v>251</v>
      </c>
      <c r="B60" s="103" t="s">
        <v>164</v>
      </c>
      <c r="C60" s="103" t="s">
        <v>174</v>
      </c>
      <c r="D60" s="103" t="s">
        <v>171</v>
      </c>
      <c r="E60" s="103" t="s">
        <v>395</v>
      </c>
      <c r="F60" s="226"/>
      <c r="G60" s="195"/>
      <c r="H60" s="169"/>
      <c r="I60" s="169"/>
      <c r="J60" s="169"/>
      <c r="K60" s="194"/>
      <c r="L60" s="169">
        <f>L61</f>
        <v>50</v>
      </c>
    </row>
    <row r="61" spans="1:13" s="208" customFormat="1" ht="25.5">
      <c r="A61" s="174" t="s">
        <v>181</v>
      </c>
      <c r="B61" s="103" t="s">
        <v>164</v>
      </c>
      <c r="C61" s="103" t="s">
        <v>174</v>
      </c>
      <c r="D61" s="103" t="s">
        <v>171</v>
      </c>
      <c r="E61" s="103" t="s">
        <v>395</v>
      </c>
      <c r="F61" s="226" t="s">
        <v>175</v>
      </c>
      <c r="G61" s="195"/>
      <c r="H61" s="169"/>
      <c r="I61" s="169">
        <f t="shared" si="0"/>
        <v>50</v>
      </c>
      <c r="J61" s="169">
        <v>50</v>
      </c>
      <c r="K61" s="194">
        <f t="shared" si="1"/>
        <v>0</v>
      </c>
      <c r="L61" s="169">
        <v>50</v>
      </c>
    </row>
    <row r="62" spans="1:13">
      <c r="A62" s="214" t="s">
        <v>184</v>
      </c>
      <c r="B62" s="103" t="s">
        <v>164</v>
      </c>
      <c r="C62" s="103" t="s">
        <v>183</v>
      </c>
      <c r="D62" s="103"/>
      <c r="E62" s="103"/>
      <c r="F62" s="103"/>
      <c r="G62" s="103"/>
      <c r="H62" s="103"/>
      <c r="I62" s="169">
        <f t="shared" si="0"/>
        <v>474.66999999999996</v>
      </c>
      <c r="J62" s="169">
        <f>J63</f>
        <v>454.84</v>
      </c>
      <c r="K62" s="194">
        <f t="shared" si="1"/>
        <v>19.829999999999984</v>
      </c>
      <c r="L62" s="169">
        <f>L63</f>
        <v>474.66999999999996</v>
      </c>
    </row>
    <row r="63" spans="1:13">
      <c r="A63" s="196" t="s">
        <v>46</v>
      </c>
      <c r="B63" s="103" t="s">
        <v>164</v>
      </c>
      <c r="C63" s="103" t="s">
        <v>183</v>
      </c>
      <c r="D63" s="103" t="s">
        <v>183</v>
      </c>
      <c r="E63" s="103"/>
      <c r="F63" s="226"/>
      <c r="G63" s="195" t="e">
        <f>#REF!+#REF!</f>
        <v>#REF!</v>
      </c>
      <c r="H63" s="169" t="e">
        <f>#REF!</f>
        <v>#REF!</v>
      </c>
      <c r="I63" s="169" t="e">
        <f t="shared" si="0"/>
        <v>#REF!</v>
      </c>
      <c r="J63" s="169">
        <f>J64</f>
        <v>454.84</v>
      </c>
      <c r="K63" s="194">
        <f t="shared" si="1"/>
        <v>19.829999999999984</v>
      </c>
      <c r="L63" s="169">
        <f>L64</f>
        <v>474.66999999999996</v>
      </c>
    </row>
    <row r="64" spans="1:13">
      <c r="A64" s="174" t="s">
        <v>252</v>
      </c>
      <c r="B64" s="103" t="s">
        <v>164</v>
      </c>
      <c r="C64" s="103" t="s">
        <v>183</v>
      </c>
      <c r="D64" s="103" t="s">
        <v>183</v>
      </c>
      <c r="E64" s="103" t="s">
        <v>397</v>
      </c>
      <c r="F64" s="226"/>
      <c r="G64" s="195"/>
      <c r="H64" s="169"/>
      <c r="I64" s="169">
        <f t="shared" si="0"/>
        <v>474.66999999999996</v>
      </c>
      <c r="J64" s="169">
        <f>J65</f>
        <v>454.84</v>
      </c>
      <c r="K64" s="194">
        <f t="shared" si="1"/>
        <v>19.829999999999984</v>
      </c>
      <c r="L64" s="169">
        <f>L66+L72</f>
        <v>474.66999999999996</v>
      </c>
    </row>
    <row r="65" spans="1:12" ht="25.5" hidden="1">
      <c r="A65" s="174" t="s">
        <v>253</v>
      </c>
      <c r="B65" s="103" t="s">
        <v>164</v>
      </c>
      <c r="C65" s="103" t="s">
        <v>183</v>
      </c>
      <c r="D65" s="103" t="s">
        <v>183</v>
      </c>
      <c r="E65" s="103" t="s">
        <v>233</v>
      </c>
      <c r="F65" s="226"/>
      <c r="G65" s="195"/>
      <c r="H65" s="169"/>
      <c r="I65" s="169">
        <f t="shared" si="0"/>
        <v>0</v>
      </c>
      <c r="J65" s="169">
        <f>J66+J69</f>
        <v>454.84</v>
      </c>
      <c r="K65" s="194">
        <f t="shared" si="1"/>
        <v>-454.84</v>
      </c>
      <c r="L65" s="169"/>
    </row>
    <row r="66" spans="1:12" ht="25.5">
      <c r="A66" s="197" t="s">
        <v>254</v>
      </c>
      <c r="B66" s="103" t="s">
        <v>164</v>
      </c>
      <c r="C66" s="103" t="s">
        <v>183</v>
      </c>
      <c r="D66" s="103" t="s">
        <v>183</v>
      </c>
      <c r="E66" s="103" t="s">
        <v>396</v>
      </c>
      <c r="F66" s="226"/>
      <c r="G66" s="195"/>
      <c r="H66" s="169"/>
      <c r="I66" s="169">
        <f t="shared" si="0"/>
        <v>464.66999999999996</v>
      </c>
      <c r="J66" s="169">
        <f>J67+J68+J72</f>
        <v>454.84</v>
      </c>
      <c r="K66" s="194">
        <f t="shared" si="1"/>
        <v>9.8299999999999841</v>
      </c>
      <c r="L66" s="169">
        <f>L67+L68</f>
        <v>464.66999999999996</v>
      </c>
    </row>
    <row r="67" spans="1:12">
      <c r="A67" s="197" t="s">
        <v>235</v>
      </c>
      <c r="B67" s="103" t="s">
        <v>164</v>
      </c>
      <c r="C67" s="103" t="s">
        <v>183</v>
      </c>
      <c r="D67" s="103" t="s">
        <v>183</v>
      </c>
      <c r="E67" s="103" t="s">
        <v>396</v>
      </c>
      <c r="F67" s="229" t="s">
        <v>180</v>
      </c>
      <c r="G67" s="195"/>
      <c r="H67" s="169"/>
      <c r="I67" s="169">
        <f t="shared" ref="I67:I100" si="3">L67-H67</f>
        <v>356.89</v>
      </c>
      <c r="J67" s="169">
        <v>349.34</v>
      </c>
      <c r="K67" s="194">
        <f t="shared" si="1"/>
        <v>7.5500000000000114</v>
      </c>
      <c r="L67" s="169">
        <v>356.89</v>
      </c>
    </row>
    <row r="68" spans="1:12" ht="38.25">
      <c r="A68" s="197" t="s">
        <v>255</v>
      </c>
      <c r="B68" s="103" t="s">
        <v>164</v>
      </c>
      <c r="C68" s="103" t="s">
        <v>183</v>
      </c>
      <c r="D68" s="103" t="s">
        <v>183</v>
      </c>
      <c r="E68" s="103" t="s">
        <v>396</v>
      </c>
      <c r="F68" s="229" t="s">
        <v>236</v>
      </c>
      <c r="G68" s="195"/>
      <c r="H68" s="169"/>
      <c r="I68" s="169">
        <f t="shared" si="3"/>
        <v>107.78</v>
      </c>
      <c r="J68" s="169">
        <v>105.5</v>
      </c>
      <c r="K68" s="194">
        <f t="shared" si="1"/>
        <v>2.2800000000000011</v>
      </c>
      <c r="L68" s="169">
        <v>107.78</v>
      </c>
    </row>
    <row r="69" spans="1:12" hidden="1">
      <c r="A69" s="174" t="s">
        <v>256</v>
      </c>
      <c r="B69" s="103" t="s">
        <v>164</v>
      </c>
      <c r="C69" s="103" t="s">
        <v>183</v>
      </c>
      <c r="D69" s="103" t="s">
        <v>183</v>
      </c>
      <c r="E69" s="103" t="s">
        <v>257</v>
      </c>
      <c r="F69" s="226"/>
      <c r="G69" s="195"/>
      <c r="H69" s="169"/>
      <c r="I69" s="169">
        <f t="shared" si="3"/>
        <v>0</v>
      </c>
      <c r="J69" s="169">
        <f>J70</f>
        <v>0</v>
      </c>
      <c r="K69" s="194">
        <f t="shared" si="1"/>
        <v>0</v>
      </c>
      <c r="L69" s="169">
        <f>L70</f>
        <v>0</v>
      </c>
    </row>
    <row r="70" spans="1:12" ht="25.5" hidden="1">
      <c r="A70" s="174" t="s">
        <v>181</v>
      </c>
      <c r="B70" s="103" t="s">
        <v>164</v>
      </c>
      <c r="C70" s="103" t="s">
        <v>183</v>
      </c>
      <c r="D70" s="103" t="s">
        <v>183</v>
      </c>
      <c r="E70" s="103" t="s">
        <v>257</v>
      </c>
      <c r="F70" s="226" t="s">
        <v>175</v>
      </c>
      <c r="G70" s="195"/>
      <c r="H70" s="169"/>
      <c r="I70" s="169">
        <f t="shared" si="3"/>
        <v>0</v>
      </c>
      <c r="J70" s="169">
        <v>0</v>
      </c>
      <c r="K70" s="194">
        <f t="shared" si="1"/>
        <v>0</v>
      </c>
      <c r="L70" s="169">
        <v>0</v>
      </c>
    </row>
    <row r="71" spans="1:12" hidden="1">
      <c r="A71" s="174" t="s">
        <v>256</v>
      </c>
      <c r="B71" s="103" t="s">
        <v>164</v>
      </c>
      <c r="C71" s="103" t="s">
        <v>183</v>
      </c>
      <c r="D71" s="103" t="s">
        <v>183</v>
      </c>
      <c r="E71" s="103" t="s">
        <v>288</v>
      </c>
      <c r="F71" s="226"/>
      <c r="G71" s="195"/>
      <c r="H71" s="169"/>
      <c r="I71" s="169"/>
      <c r="J71" s="169"/>
      <c r="K71" s="194"/>
      <c r="L71" s="169"/>
    </row>
    <row r="72" spans="1:12" ht="25.5">
      <c r="A72" s="174" t="s">
        <v>181</v>
      </c>
      <c r="B72" s="103" t="s">
        <v>164</v>
      </c>
      <c r="C72" s="103" t="s">
        <v>183</v>
      </c>
      <c r="D72" s="103" t="s">
        <v>183</v>
      </c>
      <c r="E72" s="103" t="s">
        <v>288</v>
      </c>
      <c r="F72" s="226" t="s">
        <v>175</v>
      </c>
      <c r="G72" s="195"/>
      <c r="H72" s="169"/>
      <c r="I72" s="169"/>
      <c r="J72" s="169"/>
      <c r="K72" s="194">
        <f t="shared" si="1"/>
        <v>10</v>
      </c>
      <c r="L72" s="169">
        <v>10</v>
      </c>
    </row>
    <row r="73" spans="1:12" ht="19.5" customHeight="1">
      <c r="A73" s="214" t="s">
        <v>372</v>
      </c>
      <c r="B73" s="103" t="s">
        <v>164</v>
      </c>
      <c r="C73" s="103" t="s">
        <v>185</v>
      </c>
      <c r="D73" s="103"/>
      <c r="E73" s="103"/>
      <c r="F73" s="226"/>
      <c r="G73" s="195" t="e">
        <f>G74</f>
        <v>#REF!</v>
      </c>
      <c r="H73" s="169" t="e">
        <f>H74</f>
        <v>#REF!</v>
      </c>
      <c r="I73" s="169" t="e">
        <f t="shared" si="3"/>
        <v>#REF!</v>
      </c>
      <c r="J73" s="169">
        <f>J74</f>
        <v>146.08000000000001</v>
      </c>
      <c r="K73" s="194">
        <f t="shared" si="1"/>
        <v>2460.06</v>
      </c>
      <c r="L73" s="169">
        <f>L74</f>
        <v>2606.14</v>
      </c>
    </row>
    <row r="74" spans="1:12">
      <c r="A74" s="196" t="s">
        <v>186</v>
      </c>
      <c r="B74" s="103" t="s">
        <v>164</v>
      </c>
      <c r="C74" s="103" t="s">
        <v>185</v>
      </c>
      <c r="D74" s="103" t="s">
        <v>165</v>
      </c>
      <c r="E74" s="103"/>
      <c r="F74" s="226"/>
      <c r="G74" s="195" t="e">
        <f>#REF!+#REF!</f>
        <v>#REF!</v>
      </c>
      <c r="H74" s="169" t="e">
        <f>#REF!</f>
        <v>#REF!</v>
      </c>
      <c r="I74" s="169" t="e">
        <f t="shared" si="3"/>
        <v>#REF!</v>
      </c>
      <c r="J74" s="169">
        <f>J77</f>
        <v>146.08000000000001</v>
      </c>
      <c r="K74" s="194">
        <f t="shared" si="1"/>
        <v>2460.06</v>
      </c>
      <c r="L74" s="169">
        <f>L77+L79+L80+L81</f>
        <v>2606.14</v>
      </c>
    </row>
    <row r="75" spans="1:12">
      <c r="A75" s="174" t="s">
        <v>258</v>
      </c>
      <c r="B75" s="103" t="s">
        <v>164</v>
      </c>
      <c r="C75" s="103" t="s">
        <v>185</v>
      </c>
      <c r="D75" s="103" t="s">
        <v>165</v>
      </c>
      <c r="E75" s="103" t="s">
        <v>397</v>
      </c>
      <c r="F75" s="226"/>
      <c r="G75" s="195"/>
      <c r="H75" s="169"/>
      <c r="I75" s="169"/>
      <c r="J75" s="169">
        <f>J76</f>
        <v>146.08000000000001</v>
      </c>
      <c r="K75" s="194">
        <v>2460.06</v>
      </c>
      <c r="L75" s="169">
        <f>L76</f>
        <v>2606.14</v>
      </c>
    </row>
    <row r="76" spans="1:12">
      <c r="A76" s="174" t="s">
        <v>259</v>
      </c>
      <c r="B76" s="103" t="s">
        <v>164</v>
      </c>
      <c r="C76" s="103" t="s">
        <v>185</v>
      </c>
      <c r="D76" s="103" t="s">
        <v>165</v>
      </c>
      <c r="E76" s="103" t="s">
        <v>396</v>
      </c>
      <c r="F76" s="226"/>
      <c r="G76" s="195"/>
      <c r="H76" s="169"/>
      <c r="I76" s="169"/>
      <c r="J76" s="169">
        <f>J77</f>
        <v>146.08000000000001</v>
      </c>
      <c r="K76" s="194">
        <v>2460.06</v>
      </c>
      <c r="L76" s="169">
        <f>L77+L79+L80+L81</f>
        <v>2606.14</v>
      </c>
    </row>
    <row r="77" spans="1:12" ht="25.5">
      <c r="A77" s="174" t="s">
        <v>181</v>
      </c>
      <c r="B77" s="103" t="s">
        <v>164</v>
      </c>
      <c r="C77" s="103" t="s">
        <v>185</v>
      </c>
      <c r="D77" s="103" t="s">
        <v>165</v>
      </c>
      <c r="E77" s="103" t="s">
        <v>396</v>
      </c>
      <c r="F77" s="226" t="s">
        <v>175</v>
      </c>
      <c r="G77" s="195"/>
      <c r="H77" s="169"/>
      <c r="I77" s="169">
        <f t="shared" si="3"/>
        <v>2570.14</v>
      </c>
      <c r="J77" s="169">
        <v>146.08000000000001</v>
      </c>
      <c r="K77" s="194">
        <f t="shared" si="1"/>
        <v>2424.06</v>
      </c>
      <c r="L77" s="169">
        <f>2355.64+114.5+100</f>
        <v>2570.14</v>
      </c>
    </row>
    <row r="78" spans="1:12" ht="25.5" hidden="1">
      <c r="A78" s="197" t="s">
        <v>254</v>
      </c>
      <c r="B78" s="103" t="s">
        <v>164</v>
      </c>
      <c r="C78" s="103" t="s">
        <v>185</v>
      </c>
      <c r="D78" s="103" t="s">
        <v>165</v>
      </c>
      <c r="E78" s="103" t="s">
        <v>396</v>
      </c>
      <c r="F78" s="226"/>
      <c r="G78" s="195"/>
      <c r="H78" s="169"/>
      <c r="I78" s="169">
        <f t="shared" si="3"/>
        <v>36</v>
      </c>
      <c r="J78" s="169">
        <f>J79+J80</f>
        <v>0</v>
      </c>
      <c r="K78" s="194">
        <f t="shared" si="1"/>
        <v>36</v>
      </c>
      <c r="L78" s="169">
        <f>L79+L80+L81</f>
        <v>36</v>
      </c>
    </row>
    <row r="79" spans="1:12">
      <c r="A79" s="234" t="s">
        <v>176</v>
      </c>
      <c r="B79" s="103" t="s">
        <v>164</v>
      </c>
      <c r="C79" s="103" t="s">
        <v>185</v>
      </c>
      <c r="D79" s="103" t="s">
        <v>165</v>
      </c>
      <c r="E79" s="103" t="s">
        <v>396</v>
      </c>
      <c r="F79" s="229" t="s">
        <v>177</v>
      </c>
      <c r="G79" s="195"/>
      <c r="H79" s="169"/>
      <c r="I79" s="169">
        <f>L79-H79</f>
        <v>20</v>
      </c>
      <c r="J79" s="169">
        <v>0</v>
      </c>
      <c r="K79" s="194">
        <f t="shared" si="1"/>
        <v>20</v>
      </c>
      <c r="L79" s="169">
        <v>20</v>
      </c>
    </row>
    <row r="80" spans="1:12">
      <c r="A80" s="234" t="s">
        <v>247</v>
      </c>
      <c r="B80" s="103" t="s">
        <v>164</v>
      </c>
      <c r="C80" s="103" t="s">
        <v>185</v>
      </c>
      <c r="D80" s="103" t="s">
        <v>165</v>
      </c>
      <c r="E80" s="103" t="s">
        <v>396</v>
      </c>
      <c r="F80" s="229" t="s">
        <v>178</v>
      </c>
      <c r="G80" s="195"/>
      <c r="H80" s="169"/>
      <c r="I80" s="169">
        <f>L80-H80</f>
        <v>10</v>
      </c>
      <c r="J80" s="169">
        <v>0</v>
      </c>
      <c r="K80" s="194">
        <f t="shared" si="1"/>
        <v>10</v>
      </c>
      <c r="L80" s="169">
        <v>10</v>
      </c>
    </row>
    <row r="81" spans="1:12">
      <c r="A81" s="234" t="s">
        <v>378</v>
      </c>
      <c r="B81" s="103" t="s">
        <v>164</v>
      </c>
      <c r="C81" s="103" t="s">
        <v>185</v>
      </c>
      <c r="D81" s="103" t="s">
        <v>165</v>
      </c>
      <c r="E81" s="103" t="s">
        <v>396</v>
      </c>
      <c r="F81" s="229" t="s">
        <v>290</v>
      </c>
      <c r="G81" s="195"/>
      <c r="H81" s="169"/>
      <c r="I81" s="169"/>
      <c r="J81" s="169"/>
      <c r="K81" s="194">
        <f t="shared" si="1"/>
        <v>6</v>
      </c>
      <c r="L81" s="169">
        <v>6</v>
      </c>
    </row>
    <row r="82" spans="1:12" hidden="1">
      <c r="A82" s="174" t="s">
        <v>259</v>
      </c>
      <c r="B82" s="103" t="s">
        <v>164</v>
      </c>
      <c r="C82" s="103" t="s">
        <v>185</v>
      </c>
      <c r="D82" s="103" t="s">
        <v>165</v>
      </c>
      <c r="E82" s="103" t="s">
        <v>260</v>
      </c>
      <c r="F82" s="226"/>
      <c r="G82" s="195"/>
      <c r="H82" s="169"/>
      <c r="I82" s="169">
        <f t="shared" si="3"/>
        <v>168.5</v>
      </c>
      <c r="J82" s="169">
        <f>J83</f>
        <v>51.8</v>
      </c>
      <c r="K82" s="194">
        <f t="shared" si="1"/>
        <v>116.7</v>
      </c>
      <c r="L82" s="169">
        <f>L83</f>
        <v>168.5</v>
      </c>
    </row>
    <row r="83" spans="1:12" ht="25.5" hidden="1">
      <c r="A83" s="174" t="s">
        <v>181</v>
      </c>
      <c r="B83" s="103" t="s">
        <v>164</v>
      </c>
      <c r="C83" s="103" t="s">
        <v>185</v>
      </c>
      <c r="D83" s="103" t="s">
        <v>165</v>
      </c>
      <c r="E83" s="103" t="s">
        <v>366</v>
      </c>
      <c r="F83" s="226" t="s">
        <v>175</v>
      </c>
      <c r="G83" s="195"/>
      <c r="H83" s="169"/>
      <c r="I83" s="169">
        <f t="shared" si="3"/>
        <v>168.5</v>
      </c>
      <c r="J83" s="169">
        <v>51.8</v>
      </c>
      <c r="K83" s="194">
        <f t="shared" si="1"/>
        <v>116.7</v>
      </c>
      <c r="L83" s="169">
        <v>168.5</v>
      </c>
    </row>
    <row r="84" spans="1:12">
      <c r="A84" s="214" t="s">
        <v>187</v>
      </c>
      <c r="B84" s="103" t="s">
        <v>164</v>
      </c>
      <c r="C84" s="103" t="s">
        <v>179</v>
      </c>
      <c r="D84" s="103"/>
      <c r="E84" s="103"/>
      <c r="F84" s="226"/>
      <c r="G84" s="195" t="e">
        <f>G85+G88</f>
        <v>#REF!</v>
      </c>
      <c r="H84" s="169" t="e">
        <f>H85+H88</f>
        <v>#REF!</v>
      </c>
      <c r="I84" s="169" t="e">
        <f t="shared" si="3"/>
        <v>#REF!</v>
      </c>
      <c r="J84" s="169">
        <f>J85+J88</f>
        <v>909.68</v>
      </c>
      <c r="K84" s="194">
        <f t="shared" si="1"/>
        <v>19.659999999999968</v>
      </c>
      <c r="L84" s="169">
        <f>L85+L88</f>
        <v>929.33999999999992</v>
      </c>
    </row>
    <row r="85" spans="1:12" hidden="1">
      <c r="A85" s="196" t="s">
        <v>119</v>
      </c>
      <c r="B85" s="103" t="s">
        <v>164</v>
      </c>
      <c r="C85" s="103" t="s">
        <v>179</v>
      </c>
      <c r="D85" s="103" t="s">
        <v>167</v>
      </c>
      <c r="E85" s="103"/>
      <c r="F85" s="226"/>
      <c r="G85" s="195" t="e">
        <f>#REF!+G86</f>
        <v>#REF!</v>
      </c>
      <c r="H85" s="169">
        <f>H86</f>
        <v>0</v>
      </c>
      <c r="I85" s="169">
        <f t="shared" si="3"/>
        <v>0</v>
      </c>
      <c r="J85" s="169">
        <f>J86</f>
        <v>0</v>
      </c>
      <c r="K85" s="194">
        <f t="shared" si="1"/>
        <v>0</v>
      </c>
      <c r="L85" s="169">
        <f>L86</f>
        <v>0</v>
      </c>
    </row>
    <row r="86" spans="1:12" ht="25.5" hidden="1">
      <c r="A86" s="101" t="s">
        <v>261</v>
      </c>
      <c r="B86" s="103" t="s">
        <v>164</v>
      </c>
      <c r="C86" s="103" t="s">
        <v>179</v>
      </c>
      <c r="D86" s="103" t="s">
        <v>167</v>
      </c>
      <c r="E86" s="103" t="s">
        <v>237</v>
      </c>
      <c r="F86" s="226"/>
      <c r="G86" s="195">
        <f>G87</f>
        <v>0</v>
      </c>
      <c r="H86" s="169">
        <f>H87</f>
        <v>0</v>
      </c>
      <c r="I86" s="169">
        <f t="shared" si="3"/>
        <v>0</v>
      </c>
      <c r="J86" s="169">
        <f>J87</f>
        <v>0</v>
      </c>
      <c r="K86" s="194">
        <f t="shared" si="1"/>
        <v>0</v>
      </c>
      <c r="L86" s="169">
        <f>L87</f>
        <v>0</v>
      </c>
    </row>
    <row r="87" spans="1:12" ht="25.5" hidden="1">
      <c r="A87" s="174" t="s">
        <v>181</v>
      </c>
      <c r="B87" s="103" t="s">
        <v>164</v>
      </c>
      <c r="C87" s="103" t="s">
        <v>179</v>
      </c>
      <c r="D87" s="103" t="s">
        <v>167</v>
      </c>
      <c r="E87" s="103" t="s">
        <v>237</v>
      </c>
      <c r="F87" s="226" t="s">
        <v>175</v>
      </c>
      <c r="G87" s="195"/>
      <c r="H87" s="169">
        <f>G87</f>
        <v>0</v>
      </c>
      <c r="I87" s="169">
        <f t="shared" si="3"/>
        <v>0</v>
      </c>
      <c r="J87" s="169">
        <v>0</v>
      </c>
      <c r="K87" s="194">
        <f t="shared" si="1"/>
        <v>0</v>
      </c>
      <c r="L87" s="169">
        <v>0</v>
      </c>
    </row>
    <row r="88" spans="1:12" hidden="1">
      <c r="A88" s="196" t="s">
        <v>123</v>
      </c>
      <c r="B88" s="103" t="s">
        <v>164</v>
      </c>
      <c r="C88" s="103" t="s">
        <v>179</v>
      </c>
      <c r="D88" s="103"/>
      <c r="E88" s="103"/>
      <c r="F88" s="226"/>
      <c r="G88" s="195" t="e">
        <f>#REF!+G89</f>
        <v>#REF!</v>
      </c>
      <c r="H88" s="169" t="e">
        <f>H89</f>
        <v>#REF!</v>
      </c>
      <c r="I88" s="169" t="e">
        <f t="shared" si="3"/>
        <v>#REF!</v>
      </c>
      <c r="J88" s="169">
        <f>J90</f>
        <v>909.68</v>
      </c>
      <c r="K88" s="194">
        <f t="shared" si="1"/>
        <v>19.659999999999968</v>
      </c>
      <c r="L88" s="169">
        <f>L90</f>
        <v>929.33999999999992</v>
      </c>
    </row>
    <row r="89" spans="1:12" ht="51" hidden="1">
      <c r="A89" s="101" t="s">
        <v>299</v>
      </c>
      <c r="B89" s="103" t="s">
        <v>164</v>
      </c>
      <c r="C89" s="103" t="s">
        <v>179</v>
      </c>
      <c r="D89" s="103" t="s">
        <v>174</v>
      </c>
      <c r="E89" s="103"/>
      <c r="F89" s="226"/>
      <c r="G89" s="195" t="e">
        <f>#REF!</f>
        <v>#REF!</v>
      </c>
      <c r="H89" s="169" t="e">
        <f>#REF!</f>
        <v>#REF!</v>
      </c>
      <c r="I89" s="169" t="e">
        <f t="shared" si="3"/>
        <v>#REF!</v>
      </c>
      <c r="J89" s="169">
        <f>J90</f>
        <v>909.68</v>
      </c>
      <c r="K89" s="194">
        <f t="shared" si="1"/>
        <v>19.659999999999968</v>
      </c>
      <c r="L89" s="169">
        <f>L90</f>
        <v>929.33999999999992</v>
      </c>
    </row>
    <row r="90" spans="1:12">
      <c r="A90" s="101" t="s">
        <v>382</v>
      </c>
      <c r="B90" s="103" t="s">
        <v>164</v>
      </c>
      <c r="C90" s="103" t="s">
        <v>179</v>
      </c>
      <c r="D90" s="103" t="s">
        <v>174</v>
      </c>
      <c r="E90" s="103"/>
      <c r="F90" s="226"/>
      <c r="G90" s="195"/>
      <c r="H90" s="169"/>
      <c r="I90" s="169">
        <f t="shared" si="3"/>
        <v>929.33999999999992</v>
      </c>
      <c r="J90" s="169">
        <f>J91</f>
        <v>909.68</v>
      </c>
      <c r="K90" s="194">
        <f t="shared" ref="K90:K100" si="4">L90-J90</f>
        <v>19.659999999999968</v>
      </c>
      <c r="L90" s="169">
        <f>L91</f>
        <v>929.33999999999992</v>
      </c>
    </row>
    <row r="91" spans="1:12">
      <c r="A91" s="101" t="s">
        <v>262</v>
      </c>
      <c r="B91" s="103" t="s">
        <v>164</v>
      </c>
      <c r="C91" s="103" t="s">
        <v>179</v>
      </c>
      <c r="D91" s="103" t="s">
        <v>174</v>
      </c>
      <c r="E91" s="103" t="s">
        <v>399</v>
      </c>
      <c r="F91" s="226"/>
      <c r="G91" s="195"/>
      <c r="H91" s="169"/>
      <c r="I91" s="169">
        <f t="shared" si="3"/>
        <v>929.33999999999992</v>
      </c>
      <c r="J91" s="169">
        <f>J92</f>
        <v>909.68</v>
      </c>
      <c r="K91" s="194">
        <f t="shared" si="4"/>
        <v>19.659999999999968</v>
      </c>
      <c r="L91" s="169">
        <f>L92</f>
        <v>929.33999999999992</v>
      </c>
    </row>
    <row r="92" spans="1:12" ht="25.5">
      <c r="A92" s="197" t="s">
        <v>263</v>
      </c>
      <c r="B92" s="103" t="s">
        <v>164</v>
      </c>
      <c r="C92" s="103" t="s">
        <v>179</v>
      </c>
      <c r="D92" s="103" t="s">
        <v>174</v>
      </c>
      <c r="E92" s="103" t="s">
        <v>398</v>
      </c>
      <c r="F92" s="226"/>
      <c r="G92" s="195"/>
      <c r="H92" s="169"/>
      <c r="I92" s="169">
        <f t="shared" si="3"/>
        <v>929.33999999999992</v>
      </c>
      <c r="J92" s="169">
        <f>J93+J94</f>
        <v>909.68</v>
      </c>
      <c r="K92" s="194">
        <f t="shared" si="4"/>
        <v>19.659999999999968</v>
      </c>
      <c r="L92" s="169">
        <f>L93+L94</f>
        <v>929.33999999999992</v>
      </c>
    </row>
    <row r="93" spans="1:12">
      <c r="A93" s="197" t="s">
        <v>235</v>
      </c>
      <c r="B93" s="103" t="s">
        <v>164</v>
      </c>
      <c r="C93" s="103" t="s">
        <v>179</v>
      </c>
      <c r="D93" s="103" t="s">
        <v>174</v>
      </c>
      <c r="E93" s="103" t="s">
        <v>398</v>
      </c>
      <c r="F93" s="229" t="s">
        <v>180</v>
      </c>
      <c r="G93" s="195"/>
      <c r="H93" s="169"/>
      <c r="I93" s="169">
        <f t="shared" si="3"/>
        <v>713.78</v>
      </c>
      <c r="J93" s="169">
        <v>698.68</v>
      </c>
      <c r="K93" s="194">
        <f t="shared" si="4"/>
        <v>15.100000000000023</v>
      </c>
      <c r="L93" s="169">
        <v>713.78</v>
      </c>
    </row>
    <row r="94" spans="1:12" ht="38.25">
      <c r="A94" s="197" t="s">
        <v>255</v>
      </c>
      <c r="B94" s="103" t="s">
        <v>164</v>
      </c>
      <c r="C94" s="103" t="s">
        <v>179</v>
      </c>
      <c r="D94" s="103" t="s">
        <v>174</v>
      </c>
      <c r="E94" s="103" t="s">
        <v>398</v>
      </c>
      <c r="F94" s="229" t="s">
        <v>236</v>
      </c>
      <c r="G94" s="195"/>
      <c r="H94" s="169"/>
      <c r="I94" s="169">
        <f t="shared" si="3"/>
        <v>215.56</v>
      </c>
      <c r="J94" s="169">
        <v>211</v>
      </c>
      <c r="K94" s="194">
        <f t="shared" si="4"/>
        <v>4.5600000000000023</v>
      </c>
      <c r="L94" s="169">
        <v>215.56</v>
      </c>
    </row>
    <row r="95" spans="1:12" ht="51" hidden="1">
      <c r="A95" s="78" t="s">
        <v>299</v>
      </c>
      <c r="B95" s="103" t="s">
        <v>164</v>
      </c>
      <c r="C95" s="103" t="s">
        <v>179</v>
      </c>
      <c r="D95" s="103" t="s">
        <v>174</v>
      </c>
      <c r="E95" s="103"/>
      <c r="F95" s="229"/>
      <c r="G95" s="195"/>
      <c r="H95" s="169"/>
      <c r="I95" s="169"/>
      <c r="J95" s="206">
        <f>J96+J97</f>
        <v>0</v>
      </c>
      <c r="K95" s="194">
        <f t="shared" si="4"/>
        <v>0</v>
      </c>
      <c r="L95" s="169">
        <f>L96+L97</f>
        <v>0</v>
      </c>
    </row>
    <row r="96" spans="1:12" hidden="1">
      <c r="A96" s="105" t="s">
        <v>235</v>
      </c>
      <c r="B96" s="103" t="s">
        <v>164</v>
      </c>
      <c r="C96" s="103" t="s">
        <v>179</v>
      </c>
      <c r="D96" s="103" t="s">
        <v>174</v>
      </c>
      <c r="E96" s="103" t="s">
        <v>301</v>
      </c>
      <c r="F96" s="229" t="s">
        <v>180</v>
      </c>
      <c r="G96" s="195"/>
      <c r="H96" s="169"/>
      <c r="I96" s="169"/>
      <c r="J96" s="169"/>
      <c r="K96" s="194">
        <f t="shared" si="4"/>
        <v>0</v>
      </c>
      <c r="L96" s="169"/>
    </row>
    <row r="97" spans="1:16" ht="38.25" hidden="1">
      <c r="A97" s="105" t="s">
        <v>255</v>
      </c>
      <c r="B97" s="103" t="s">
        <v>164</v>
      </c>
      <c r="C97" s="103" t="s">
        <v>179</v>
      </c>
      <c r="D97" s="103" t="s">
        <v>174</v>
      </c>
      <c r="E97" s="103" t="s">
        <v>301</v>
      </c>
      <c r="F97" s="229" t="s">
        <v>236</v>
      </c>
      <c r="G97" s="195"/>
      <c r="H97" s="169"/>
      <c r="I97" s="169"/>
      <c r="J97" s="169"/>
      <c r="K97" s="194">
        <f t="shared" si="4"/>
        <v>0</v>
      </c>
      <c r="L97" s="169"/>
    </row>
    <row r="98" spans="1:16">
      <c r="A98" s="101" t="s">
        <v>188</v>
      </c>
      <c r="B98" s="103" t="s">
        <v>164</v>
      </c>
      <c r="C98" s="103" t="s">
        <v>189</v>
      </c>
      <c r="D98" s="103" t="s">
        <v>189</v>
      </c>
      <c r="E98" s="103" t="s">
        <v>300</v>
      </c>
      <c r="F98" s="226" t="s">
        <v>168</v>
      </c>
      <c r="G98" s="195">
        <v>0</v>
      </c>
      <c r="H98" s="169">
        <v>139.80000000000001</v>
      </c>
      <c r="I98" s="169">
        <f t="shared" si="3"/>
        <v>-139.80000000000001</v>
      </c>
      <c r="J98" s="169">
        <v>112.92</v>
      </c>
      <c r="K98" s="194">
        <f t="shared" si="4"/>
        <v>-112.92</v>
      </c>
      <c r="L98" s="169"/>
    </row>
    <row r="99" spans="1:16" hidden="1">
      <c r="A99" s="101" t="s">
        <v>188</v>
      </c>
      <c r="B99" s="101"/>
      <c r="C99" s="103"/>
      <c r="D99" s="103"/>
      <c r="E99" s="103"/>
      <c r="F99" s="226"/>
      <c r="G99" s="195"/>
      <c r="H99" s="169"/>
      <c r="I99" s="169">
        <f t="shared" si="3"/>
        <v>0</v>
      </c>
      <c r="J99" s="169"/>
      <c r="K99" s="194">
        <f t="shared" si="4"/>
        <v>0</v>
      </c>
      <c r="L99" s="169"/>
    </row>
    <row r="100" spans="1:16">
      <c r="A100" s="315" t="s">
        <v>37</v>
      </c>
      <c r="B100" s="315"/>
      <c r="C100" s="315"/>
      <c r="D100" s="315"/>
      <c r="E100" s="315"/>
      <c r="F100" s="315"/>
      <c r="G100" s="195" t="e">
        <f>G8+G44+#REF!+G56+G62+G73+G84+G98</f>
        <v>#REF!</v>
      </c>
      <c r="H100" s="199" t="e">
        <f>H8+H44+H56+H62+H73+H84+H98</f>
        <v>#REF!</v>
      </c>
      <c r="I100" s="169" t="e">
        <f t="shared" si="3"/>
        <v>#REF!</v>
      </c>
      <c r="J100" s="169">
        <f>J8+J44+J62+J73+J84+J95+J98+J56</f>
        <v>9005.7699999999986</v>
      </c>
      <c r="K100" s="194">
        <f t="shared" si="4"/>
        <v>396.83000000000175</v>
      </c>
      <c r="L100" s="169">
        <f>L8+L44+L50+L56+L62+L73+L84</f>
        <v>9402.6</v>
      </c>
      <c r="O100" s="207"/>
      <c r="P100" s="207"/>
    </row>
    <row r="101" spans="1:16">
      <c r="H101" s="109">
        <v>5067.6000000000004</v>
      </c>
    </row>
    <row r="102" spans="1:16">
      <c r="H102" s="111" t="e">
        <f>H101-H100</f>
        <v>#REF!</v>
      </c>
      <c r="O102" s="207"/>
    </row>
    <row r="107" spans="1:16">
      <c r="I107" s="112"/>
      <c r="J107" s="112"/>
      <c r="K107" s="112"/>
      <c r="L107" s="113"/>
    </row>
  </sheetData>
  <mergeCells count="4">
    <mergeCell ref="N1:O1"/>
    <mergeCell ref="A3:I3"/>
    <mergeCell ref="A100:F100"/>
    <mergeCell ref="F1:M1"/>
  </mergeCells>
  <phoneticPr fontId="37" type="noConversion"/>
  <pageMargins left="1.1417322834645669" right="0.19685039370078741" top="0.59055118110236227" bottom="0.27559055118110237" header="0.31496062992125984" footer="0.31496062992125984"/>
  <pageSetup paperSize="9" scale="57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93"/>
  <sheetViews>
    <sheetView topLeftCell="A74" workbookViewId="0">
      <selection activeCell="M86" sqref="M86"/>
    </sheetView>
  </sheetViews>
  <sheetFormatPr defaultRowHeight="12.75"/>
  <cols>
    <col min="1" max="1" width="57.7109375" style="24" customWidth="1"/>
    <col min="2" max="2" width="7.140625" style="24" customWidth="1"/>
    <col min="3" max="3" width="7.42578125" style="26" customWidth="1"/>
    <col min="4" max="4" width="6.7109375" style="26" customWidth="1"/>
    <col min="5" max="5" width="16.42578125" style="26" customWidth="1"/>
    <col min="6" max="6" width="8.85546875" style="26" customWidth="1"/>
    <col min="7" max="7" width="10.7109375" style="26" hidden="1" customWidth="1"/>
    <col min="8" max="8" width="15.42578125" style="111" hidden="1" customWidth="1"/>
    <col min="9" max="10" width="16.140625" style="110" hidden="1" customWidth="1"/>
    <col min="11" max="11" width="12.5703125" style="110" hidden="1" customWidth="1"/>
    <col min="12" max="12" width="15.140625" style="110" customWidth="1"/>
    <col min="13" max="13" width="17.140625" style="111" customWidth="1"/>
    <col min="14" max="14" width="9.140625" style="27" hidden="1" customWidth="1"/>
    <col min="15" max="16384" width="9.140625" style="27"/>
  </cols>
  <sheetData>
    <row r="1" spans="1:16" ht="102" customHeight="1">
      <c r="A1" s="20"/>
      <c r="B1" s="20"/>
      <c r="C1" s="20"/>
      <c r="F1" s="293" t="s">
        <v>400</v>
      </c>
      <c r="G1" s="293"/>
      <c r="H1" s="293"/>
      <c r="I1" s="293"/>
      <c r="J1" s="293"/>
      <c r="K1" s="293"/>
      <c r="L1" s="293"/>
      <c r="M1" s="293"/>
      <c r="N1" s="293"/>
      <c r="O1" s="312"/>
      <c r="P1" s="312"/>
    </row>
    <row r="2" spans="1:16" ht="16.5" customHeight="1">
      <c r="B2" s="25"/>
      <c r="G2" s="82"/>
      <c r="H2" s="89"/>
      <c r="I2" s="89"/>
      <c r="J2" s="89"/>
      <c r="K2" s="89"/>
      <c r="L2" s="89"/>
      <c r="M2" s="89"/>
    </row>
    <row r="3" spans="1:16" s="29" customFormat="1" ht="47.25" customHeight="1">
      <c r="A3" s="313" t="s">
        <v>401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6" s="28" customFormat="1" ht="15.75">
      <c r="A4" s="91"/>
      <c r="B4" s="91"/>
      <c r="C4" s="91"/>
      <c r="D4" s="91"/>
      <c r="E4" s="92"/>
      <c r="F4" s="93"/>
      <c r="G4" s="93"/>
      <c r="H4" s="93"/>
      <c r="I4" s="93"/>
      <c r="J4" s="93"/>
      <c r="K4" s="93"/>
      <c r="L4" s="93"/>
      <c r="M4" s="129" t="s">
        <v>266</v>
      </c>
    </row>
    <row r="5" spans="1:16" s="53" customFormat="1" ht="81.75" customHeight="1">
      <c r="A5" s="67" t="s">
        <v>69</v>
      </c>
      <c r="B5" s="67"/>
      <c r="C5" s="75" t="s">
        <v>159</v>
      </c>
      <c r="D5" s="75" t="s">
        <v>160</v>
      </c>
      <c r="E5" s="75" t="s">
        <v>161</v>
      </c>
      <c r="F5" s="75" t="s">
        <v>162</v>
      </c>
      <c r="G5" s="76" t="s">
        <v>10</v>
      </c>
      <c r="H5" s="94" t="s">
        <v>238</v>
      </c>
      <c r="I5" s="94" t="s">
        <v>10</v>
      </c>
      <c r="J5" s="96" t="s">
        <v>408</v>
      </c>
      <c r="K5" s="96" t="s">
        <v>285</v>
      </c>
      <c r="L5" s="96" t="s">
        <v>371</v>
      </c>
      <c r="M5" s="96" t="s">
        <v>402</v>
      </c>
    </row>
    <row r="6" spans="1:16" s="52" customFormat="1">
      <c r="A6" s="95">
        <v>1</v>
      </c>
      <c r="B6" s="95">
        <v>2</v>
      </c>
      <c r="C6" s="75" t="s">
        <v>70</v>
      </c>
      <c r="D6" s="75" t="s">
        <v>71</v>
      </c>
      <c r="E6" s="75" t="s">
        <v>72</v>
      </c>
      <c r="F6" s="75" t="s">
        <v>73</v>
      </c>
      <c r="G6" s="95">
        <v>7</v>
      </c>
      <c r="H6" s="96">
        <v>8</v>
      </c>
      <c r="I6" s="96">
        <v>7</v>
      </c>
      <c r="J6" s="96"/>
      <c r="K6" s="245">
        <v>7</v>
      </c>
      <c r="L6" s="75" t="s">
        <v>417</v>
      </c>
      <c r="M6" s="130">
        <v>9</v>
      </c>
    </row>
    <row r="7" spans="1:16" s="28" customFormat="1">
      <c r="A7" s="191" t="s">
        <v>373</v>
      </c>
      <c r="B7" s="165" t="s">
        <v>164</v>
      </c>
      <c r="C7" s="165"/>
      <c r="D7" s="165"/>
      <c r="E7" s="165"/>
      <c r="F7" s="166"/>
      <c r="G7" s="167" t="e">
        <f>G8+G20+G32</f>
        <v>#REF!</v>
      </c>
      <c r="H7" s="168" t="e">
        <f>H8+H20+H32+H14</f>
        <v>#REF!</v>
      </c>
      <c r="I7" s="168" t="e">
        <f>M7-H7</f>
        <v>#REF!</v>
      </c>
      <c r="J7" s="194">
        <f>J8+J20+J32+J14+J35</f>
        <v>7123.3499999999995</v>
      </c>
      <c r="K7" s="194">
        <f>L7-J7</f>
        <v>-3739.8599999999997</v>
      </c>
      <c r="L7" s="194">
        <f>L8+L20+L32+L14+L35</f>
        <v>3383.49</v>
      </c>
      <c r="M7" s="194">
        <f>M8+M20+M32+M14+M35</f>
        <v>5152.9500000000007</v>
      </c>
    </row>
    <row r="8" spans="1:16" s="30" customFormat="1" ht="34.5" customHeight="1">
      <c r="A8" s="191" t="s">
        <v>163</v>
      </c>
      <c r="B8" s="75" t="s">
        <v>164</v>
      </c>
      <c r="C8" s="75" t="s">
        <v>165</v>
      </c>
      <c r="D8" s="75"/>
      <c r="E8" s="75"/>
      <c r="F8" s="76"/>
      <c r="G8" s="77" t="e">
        <f>#REF!+G9</f>
        <v>#REF!</v>
      </c>
      <c r="H8" s="94">
        <v>660</v>
      </c>
      <c r="I8" s="94">
        <f t="shared" ref="I8:I85" si="0">M8-H8</f>
        <v>150.59000000000003</v>
      </c>
      <c r="J8" s="169">
        <f>J9</f>
        <v>786.96999999999991</v>
      </c>
      <c r="K8" s="194">
        <f t="shared" ref="K8:K78" si="1">L8-J8</f>
        <v>-126.96999999999991</v>
      </c>
      <c r="L8" s="169">
        <f>L9</f>
        <v>660</v>
      </c>
      <c r="M8" s="169">
        <f>M9</f>
        <v>810.59</v>
      </c>
    </row>
    <row r="9" spans="1:16" s="28" customFormat="1" ht="36.75" customHeight="1">
      <c r="A9" s="191" t="s">
        <v>166</v>
      </c>
      <c r="B9" s="79" t="s">
        <v>164</v>
      </c>
      <c r="C9" s="79" t="s">
        <v>165</v>
      </c>
      <c r="D9" s="79" t="s">
        <v>167</v>
      </c>
      <c r="E9" s="79"/>
      <c r="F9" s="79"/>
      <c r="G9" s="77">
        <f>G10</f>
        <v>500</v>
      </c>
      <c r="H9" s="94">
        <f>H10</f>
        <v>0</v>
      </c>
      <c r="I9" s="94">
        <f t="shared" si="0"/>
        <v>810.59</v>
      </c>
      <c r="J9" s="169">
        <f>J10</f>
        <v>786.96999999999991</v>
      </c>
      <c r="K9" s="194">
        <f t="shared" si="1"/>
        <v>-126.96999999999991</v>
      </c>
      <c r="L9" s="169">
        <f>L10</f>
        <v>660</v>
      </c>
      <c r="M9" s="169">
        <f>M10</f>
        <v>810.59</v>
      </c>
    </row>
    <row r="10" spans="1:16" s="28" customFormat="1" ht="17.25" hidden="1" customHeight="1">
      <c r="A10" s="78" t="s">
        <v>170</v>
      </c>
      <c r="B10" s="79" t="s">
        <v>164</v>
      </c>
      <c r="C10" s="79" t="s">
        <v>165</v>
      </c>
      <c r="D10" s="79" t="s">
        <v>167</v>
      </c>
      <c r="E10" s="79" t="s">
        <v>239</v>
      </c>
      <c r="F10" s="79"/>
      <c r="G10" s="77">
        <f>G12+G13</f>
        <v>500</v>
      </c>
      <c r="H10" s="94"/>
      <c r="I10" s="94">
        <f t="shared" si="0"/>
        <v>810.59</v>
      </c>
      <c r="J10" s="169">
        <f>J12+J13</f>
        <v>786.96999999999991</v>
      </c>
      <c r="K10" s="194">
        <f t="shared" si="1"/>
        <v>-126.96999999999991</v>
      </c>
      <c r="L10" s="169">
        <f>L12+L13</f>
        <v>660</v>
      </c>
      <c r="M10" s="169">
        <f>M12+M13</f>
        <v>810.59</v>
      </c>
    </row>
    <row r="11" spans="1:16" s="28" customFormat="1" ht="25.5">
      <c r="A11" s="78" t="s">
        <v>291</v>
      </c>
      <c r="B11" s="79" t="s">
        <v>164</v>
      </c>
      <c r="C11" s="79" t="s">
        <v>165</v>
      </c>
      <c r="D11" s="79" t="s">
        <v>167</v>
      </c>
      <c r="E11" s="79" t="s">
        <v>389</v>
      </c>
      <c r="F11" s="79"/>
      <c r="G11" s="98"/>
      <c r="H11" s="94"/>
      <c r="I11" s="94">
        <f t="shared" si="0"/>
        <v>810.59</v>
      </c>
      <c r="J11" s="169">
        <f>J12+J13</f>
        <v>786.96999999999991</v>
      </c>
      <c r="K11" s="194">
        <f t="shared" si="1"/>
        <v>-126.96999999999991</v>
      </c>
      <c r="L11" s="169">
        <f>L12+L13</f>
        <v>660</v>
      </c>
      <c r="M11" s="169">
        <f>M12+M13</f>
        <v>810.59</v>
      </c>
    </row>
    <row r="12" spans="1:16" s="28" customFormat="1">
      <c r="A12" s="78" t="s">
        <v>240</v>
      </c>
      <c r="B12" s="79" t="s">
        <v>164</v>
      </c>
      <c r="C12" s="79" t="s">
        <v>165</v>
      </c>
      <c r="D12" s="79" t="s">
        <v>167</v>
      </c>
      <c r="E12" s="79" t="s">
        <v>389</v>
      </c>
      <c r="F12" s="79" t="s">
        <v>169</v>
      </c>
      <c r="G12" s="98">
        <v>500</v>
      </c>
      <c r="H12" s="94"/>
      <c r="I12" s="94">
        <f t="shared" si="0"/>
        <v>622.57000000000005</v>
      </c>
      <c r="J12" s="169">
        <v>604.42999999999995</v>
      </c>
      <c r="K12" s="194">
        <f t="shared" si="1"/>
        <v>-104.42999999999995</v>
      </c>
      <c r="L12" s="169">
        <v>500</v>
      </c>
      <c r="M12" s="169">
        <v>622.57000000000005</v>
      </c>
      <c r="P12" s="27"/>
    </row>
    <row r="13" spans="1:16" s="28" customFormat="1">
      <c r="A13" s="78" t="s">
        <v>241</v>
      </c>
      <c r="B13" s="79" t="s">
        <v>164</v>
      </c>
      <c r="C13" s="79" t="s">
        <v>165</v>
      </c>
      <c r="D13" s="79" t="s">
        <v>167</v>
      </c>
      <c r="E13" s="79" t="s">
        <v>389</v>
      </c>
      <c r="F13" s="79" t="s">
        <v>229</v>
      </c>
      <c r="G13" s="98"/>
      <c r="H13" s="94"/>
      <c r="I13" s="94">
        <f t="shared" si="0"/>
        <v>188.02</v>
      </c>
      <c r="J13" s="169">
        <v>182.54</v>
      </c>
      <c r="K13" s="194">
        <f t="shared" si="1"/>
        <v>-22.539999999999992</v>
      </c>
      <c r="L13" s="169">
        <v>160</v>
      </c>
      <c r="M13" s="169">
        <v>188.02</v>
      </c>
      <c r="P13" s="27"/>
    </row>
    <row r="14" spans="1:16" s="54" customFormat="1" ht="38.25">
      <c r="A14" s="99" t="s">
        <v>65</v>
      </c>
      <c r="B14" s="79" t="s">
        <v>164</v>
      </c>
      <c r="C14" s="103" t="s">
        <v>165</v>
      </c>
      <c r="D14" s="103" t="s">
        <v>171</v>
      </c>
      <c r="E14" s="100"/>
      <c r="F14" s="100"/>
      <c r="G14" s="77"/>
      <c r="H14" s="94" t="e">
        <f>#REF!</f>
        <v>#REF!</v>
      </c>
      <c r="I14" s="94">
        <f>M1</f>
        <v>0</v>
      </c>
      <c r="J14" s="169">
        <f t="shared" ref="J14:M16" si="2">J15</f>
        <v>786.96999999999991</v>
      </c>
      <c r="K14" s="194">
        <f t="shared" si="1"/>
        <v>-126.96999999999991</v>
      </c>
      <c r="L14" s="169">
        <f t="shared" si="2"/>
        <v>660</v>
      </c>
      <c r="M14" s="169">
        <f t="shared" si="2"/>
        <v>810.59</v>
      </c>
      <c r="N14" s="28"/>
    </row>
    <row r="15" spans="1:16" s="54" customFormat="1" ht="39" hidden="1" customHeight="1">
      <c r="A15" s="99" t="s">
        <v>292</v>
      </c>
      <c r="B15" s="79" t="s">
        <v>164</v>
      </c>
      <c r="C15" s="102" t="s">
        <v>165</v>
      </c>
      <c r="D15" s="102" t="s">
        <v>171</v>
      </c>
      <c r="E15" s="103"/>
      <c r="F15" s="80"/>
      <c r="G15" s="77"/>
      <c r="H15" s="94"/>
      <c r="I15" s="94"/>
      <c r="J15" s="169">
        <f t="shared" si="2"/>
        <v>786.96999999999991</v>
      </c>
      <c r="K15" s="194">
        <f t="shared" si="1"/>
        <v>-126.96999999999991</v>
      </c>
      <c r="L15" s="169">
        <f t="shared" si="2"/>
        <v>660</v>
      </c>
      <c r="M15" s="169">
        <f t="shared" si="2"/>
        <v>810.59</v>
      </c>
      <c r="N15" s="28"/>
    </row>
    <row r="16" spans="1:16" s="54" customFormat="1" ht="24.75" hidden="1" customHeight="1">
      <c r="A16" s="101" t="s">
        <v>293</v>
      </c>
      <c r="B16" s="79" t="s">
        <v>164</v>
      </c>
      <c r="C16" s="102" t="s">
        <v>165</v>
      </c>
      <c r="D16" s="102" t="s">
        <v>171</v>
      </c>
      <c r="E16" s="103" t="s">
        <v>239</v>
      </c>
      <c r="F16" s="80"/>
      <c r="G16" s="77"/>
      <c r="H16" s="94"/>
      <c r="I16" s="94"/>
      <c r="J16" s="169">
        <f t="shared" si="2"/>
        <v>786.96999999999991</v>
      </c>
      <c r="K16" s="194">
        <f t="shared" si="1"/>
        <v>-126.96999999999991</v>
      </c>
      <c r="L16" s="169">
        <f t="shared" si="2"/>
        <v>660</v>
      </c>
      <c r="M16" s="169">
        <f t="shared" si="2"/>
        <v>810.59</v>
      </c>
      <c r="N16" s="28"/>
    </row>
    <row r="17" spans="1:14" s="54" customFormat="1" ht="29.25" customHeight="1">
      <c r="A17" s="101" t="s">
        <v>294</v>
      </c>
      <c r="B17" s="79" t="s">
        <v>164</v>
      </c>
      <c r="C17" s="102" t="s">
        <v>165</v>
      </c>
      <c r="D17" s="102" t="s">
        <v>171</v>
      </c>
      <c r="E17" s="103" t="s">
        <v>404</v>
      </c>
      <c r="F17" s="80"/>
      <c r="G17" s="77"/>
      <c r="H17" s="94"/>
      <c r="I17" s="94"/>
      <c r="J17" s="169">
        <f>J18+J19</f>
        <v>786.96999999999991</v>
      </c>
      <c r="K17" s="194">
        <f t="shared" si="1"/>
        <v>-126.96999999999991</v>
      </c>
      <c r="L17" s="169">
        <f>L18+L19</f>
        <v>660</v>
      </c>
      <c r="M17" s="169">
        <f>M18+M19</f>
        <v>810.59</v>
      </c>
      <c r="N17" s="28"/>
    </row>
    <row r="18" spans="1:14" s="54" customFormat="1" ht="22.5" customHeight="1">
      <c r="A18" s="101" t="s">
        <v>240</v>
      </c>
      <c r="B18" s="79" t="s">
        <v>164</v>
      </c>
      <c r="C18" s="102" t="s">
        <v>165</v>
      </c>
      <c r="D18" s="102" t="s">
        <v>171</v>
      </c>
      <c r="E18" s="103" t="s">
        <v>404</v>
      </c>
      <c r="F18" s="80" t="s">
        <v>169</v>
      </c>
      <c r="G18" s="77"/>
      <c r="H18" s="94"/>
      <c r="I18" s="94"/>
      <c r="J18" s="169">
        <v>604.42999999999995</v>
      </c>
      <c r="K18" s="194">
        <f t="shared" si="1"/>
        <v>-104.42999999999995</v>
      </c>
      <c r="L18" s="169">
        <v>500</v>
      </c>
      <c r="M18" s="169">
        <v>622.57000000000005</v>
      </c>
      <c r="N18" s="28"/>
    </row>
    <row r="19" spans="1:14" s="54" customFormat="1" ht="20.25" customHeight="1">
      <c r="A19" s="101" t="s">
        <v>265</v>
      </c>
      <c r="B19" s="79" t="s">
        <v>164</v>
      </c>
      <c r="C19" s="102" t="s">
        <v>165</v>
      </c>
      <c r="D19" s="102" t="s">
        <v>171</v>
      </c>
      <c r="E19" s="103" t="s">
        <v>404</v>
      </c>
      <c r="F19" s="80" t="s">
        <v>229</v>
      </c>
      <c r="G19" s="77"/>
      <c r="H19" s="94"/>
      <c r="I19" s="94"/>
      <c r="J19" s="169">
        <v>182.54</v>
      </c>
      <c r="K19" s="194">
        <f t="shared" si="1"/>
        <v>-22.539999999999992</v>
      </c>
      <c r="L19" s="169">
        <v>160</v>
      </c>
      <c r="M19" s="169">
        <v>188.02</v>
      </c>
      <c r="N19" s="28"/>
    </row>
    <row r="20" spans="1:14" s="54" customFormat="1" ht="40.5" customHeight="1">
      <c r="A20" s="78" t="s">
        <v>64</v>
      </c>
      <c r="B20" s="79" t="s">
        <v>164</v>
      </c>
      <c r="C20" s="79" t="s">
        <v>165</v>
      </c>
      <c r="D20" s="79"/>
      <c r="E20" s="79"/>
      <c r="F20" s="79"/>
      <c r="G20" s="77" t="e">
        <f>#REF!+#REF!</f>
        <v>#REF!</v>
      </c>
      <c r="H20" s="94" t="e">
        <f>#REF!</f>
        <v>#REF!</v>
      </c>
      <c r="I20" s="94" t="e">
        <f t="shared" si="0"/>
        <v>#REF!</v>
      </c>
      <c r="J20" s="169">
        <f>J21</f>
        <v>500</v>
      </c>
      <c r="K20" s="194">
        <f t="shared" si="1"/>
        <v>-500</v>
      </c>
      <c r="L20" s="169">
        <f>L21</f>
        <v>0</v>
      </c>
      <c r="M20" s="169">
        <f>M21</f>
        <v>0</v>
      </c>
    </row>
    <row r="21" spans="1:14" ht="35.25" customHeight="1">
      <c r="A21" s="214" t="s">
        <v>242</v>
      </c>
      <c r="B21" s="79" t="s">
        <v>164</v>
      </c>
      <c r="C21" s="79" t="s">
        <v>165</v>
      </c>
      <c r="D21" s="79" t="s">
        <v>173</v>
      </c>
      <c r="E21" s="79"/>
      <c r="F21" s="79"/>
      <c r="G21" s="98"/>
      <c r="H21" s="94"/>
      <c r="I21" s="94">
        <f t="shared" si="0"/>
        <v>0</v>
      </c>
      <c r="J21" s="169">
        <f>J22</f>
        <v>500</v>
      </c>
      <c r="K21" s="194">
        <f t="shared" si="1"/>
        <v>-500</v>
      </c>
      <c r="L21" s="169">
        <f>L22</f>
        <v>0</v>
      </c>
      <c r="M21" s="169">
        <f>M22</f>
        <v>0</v>
      </c>
    </row>
    <row r="22" spans="1:14" ht="51">
      <c r="A22" s="78" t="s">
        <v>295</v>
      </c>
      <c r="B22" s="79" t="s">
        <v>164</v>
      </c>
      <c r="C22" s="79" t="s">
        <v>165</v>
      </c>
      <c r="D22" s="79" t="s">
        <v>173</v>
      </c>
      <c r="E22" s="79" t="s">
        <v>391</v>
      </c>
      <c r="F22" s="79"/>
      <c r="G22" s="98"/>
      <c r="H22" s="94"/>
      <c r="I22" s="94">
        <f t="shared" si="0"/>
        <v>0</v>
      </c>
      <c r="J22" s="169">
        <f>J23+J26</f>
        <v>500</v>
      </c>
      <c r="K22" s="194">
        <f t="shared" si="1"/>
        <v>-500</v>
      </c>
      <c r="L22" s="169">
        <f>L23+L26</f>
        <v>0</v>
      </c>
      <c r="M22" s="169">
        <f>M23+M26</f>
        <v>0</v>
      </c>
    </row>
    <row r="23" spans="1:14" ht="25.5" hidden="1">
      <c r="A23" s="105" t="s">
        <v>296</v>
      </c>
      <c r="B23" s="79" t="s">
        <v>164</v>
      </c>
      <c r="C23" s="79" t="s">
        <v>165</v>
      </c>
      <c r="D23" s="79" t="s">
        <v>173</v>
      </c>
      <c r="E23" s="79" t="s">
        <v>230</v>
      </c>
      <c r="F23" s="79"/>
      <c r="G23" s="98"/>
      <c r="H23" s="94"/>
      <c r="I23" s="94">
        <f t="shared" si="0"/>
        <v>0</v>
      </c>
      <c r="J23" s="169">
        <f>J24+J25</f>
        <v>0</v>
      </c>
      <c r="K23" s="194">
        <f t="shared" si="1"/>
        <v>0</v>
      </c>
      <c r="L23" s="169">
        <f>L24+L25</f>
        <v>0</v>
      </c>
      <c r="M23" s="169">
        <f>M24+M25</f>
        <v>0</v>
      </c>
    </row>
    <row r="24" spans="1:14" hidden="1">
      <c r="A24" s="105" t="s">
        <v>240</v>
      </c>
      <c r="B24" s="79" t="s">
        <v>164</v>
      </c>
      <c r="C24" s="79" t="s">
        <v>165</v>
      </c>
      <c r="D24" s="79" t="s">
        <v>173</v>
      </c>
      <c r="E24" s="79" t="s">
        <v>230</v>
      </c>
      <c r="F24" s="106" t="s">
        <v>169</v>
      </c>
      <c r="G24" s="98"/>
      <c r="H24" s="94"/>
      <c r="I24" s="94">
        <f t="shared" si="0"/>
        <v>0</v>
      </c>
      <c r="J24" s="169"/>
      <c r="K24" s="194">
        <f t="shared" si="1"/>
        <v>0</v>
      </c>
      <c r="L24" s="169"/>
      <c r="M24" s="169"/>
    </row>
    <row r="25" spans="1:14" ht="38.25" hidden="1">
      <c r="A25" s="105" t="s">
        <v>243</v>
      </c>
      <c r="B25" s="79" t="s">
        <v>164</v>
      </c>
      <c r="C25" s="79" t="s">
        <v>165</v>
      </c>
      <c r="D25" s="79" t="s">
        <v>173</v>
      </c>
      <c r="E25" s="79" t="s">
        <v>230</v>
      </c>
      <c r="F25" s="106" t="s">
        <v>229</v>
      </c>
      <c r="G25" s="98"/>
      <c r="H25" s="94"/>
      <c r="I25" s="94">
        <f t="shared" si="0"/>
        <v>0</v>
      </c>
      <c r="J25" s="169"/>
      <c r="K25" s="194">
        <f t="shared" si="1"/>
        <v>0</v>
      </c>
      <c r="L25" s="169"/>
      <c r="M25" s="169"/>
    </row>
    <row r="26" spans="1:14" ht="25.5">
      <c r="A26" s="105" t="s">
        <v>297</v>
      </c>
      <c r="B26" s="79" t="s">
        <v>164</v>
      </c>
      <c r="C26" s="79" t="s">
        <v>165</v>
      </c>
      <c r="D26" s="79" t="s">
        <v>173</v>
      </c>
      <c r="E26" s="79" t="s">
        <v>391</v>
      </c>
      <c r="F26" s="79"/>
      <c r="G26" s="98"/>
      <c r="H26" s="94"/>
      <c r="I26" s="94">
        <f t="shared" si="0"/>
        <v>0</v>
      </c>
      <c r="J26" s="169">
        <f>J27+J28+J29+J30+J31</f>
        <v>500</v>
      </c>
      <c r="K26" s="194">
        <f t="shared" si="1"/>
        <v>-500</v>
      </c>
      <c r="L26" s="169">
        <f>L27+L28+L29+L30+L31</f>
        <v>0</v>
      </c>
      <c r="M26" s="169">
        <f>M27+M28+M29+M30+M31</f>
        <v>0</v>
      </c>
    </row>
    <row r="27" spans="1:14" ht="25.5" hidden="1">
      <c r="A27" s="105" t="s">
        <v>244</v>
      </c>
      <c r="B27" s="79" t="s">
        <v>164</v>
      </c>
      <c r="C27" s="79" t="s">
        <v>165</v>
      </c>
      <c r="D27" s="79" t="s">
        <v>173</v>
      </c>
      <c r="E27" s="79" t="s">
        <v>231</v>
      </c>
      <c r="F27" s="222" t="s">
        <v>172</v>
      </c>
      <c r="G27" s="98"/>
      <c r="H27" s="94"/>
      <c r="I27" s="94">
        <f t="shared" si="0"/>
        <v>0</v>
      </c>
      <c r="J27" s="169">
        <v>0</v>
      </c>
      <c r="K27" s="194">
        <f t="shared" si="1"/>
        <v>0</v>
      </c>
      <c r="L27" s="169">
        <v>0</v>
      </c>
      <c r="M27" s="169">
        <v>0</v>
      </c>
    </row>
    <row r="28" spans="1:14" ht="27" customHeight="1">
      <c r="A28" s="105" t="s">
        <v>181</v>
      </c>
      <c r="B28" s="79" t="s">
        <v>164</v>
      </c>
      <c r="C28" s="79" t="s">
        <v>165</v>
      </c>
      <c r="D28" s="79" t="s">
        <v>173</v>
      </c>
      <c r="E28" s="79" t="s">
        <v>391</v>
      </c>
      <c r="F28" s="222">
        <v>244</v>
      </c>
      <c r="G28" s="98"/>
      <c r="H28" s="94"/>
      <c r="I28" s="94">
        <f t="shared" si="0"/>
        <v>0</v>
      </c>
      <c r="J28" s="169">
        <v>500</v>
      </c>
      <c r="K28" s="194">
        <f t="shared" si="1"/>
        <v>-500</v>
      </c>
      <c r="L28" s="169"/>
      <c r="M28" s="169"/>
    </row>
    <row r="29" spans="1:14" ht="76.5" hidden="1">
      <c r="A29" s="105" t="s">
        <v>245</v>
      </c>
      <c r="B29" s="79" t="s">
        <v>164</v>
      </c>
      <c r="C29" s="79" t="s">
        <v>165</v>
      </c>
      <c r="D29" s="79" t="s">
        <v>173</v>
      </c>
      <c r="E29" s="79" t="s">
        <v>231</v>
      </c>
      <c r="F29" s="106" t="s">
        <v>246</v>
      </c>
      <c r="G29" s="98"/>
      <c r="H29" s="94"/>
      <c r="I29" s="94">
        <f t="shared" si="0"/>
        <v>0</v>
      </c>
      <c r="J29" s="169">
        <v>0</v>
      </c>
      <c r="K29" s="194">
        <f t="shared" si="1"/>
        <v>0</v>
      </c>
      <c r="L29" s="169">
        <v>0</v>
      </c>
      <c r="M29" s="169">
        <v>0</v>
      </c>
    </row>
    <row r="30" spans="1:14" hidden="1">
      <c r="A30" s="105" t="s">
        <v>176</v>
      </c>
      <c r="B30" s="79" t="s">
        <v>164</v>
      </c>
      <c r="C30" s="79" t="s">
        <v>165</v>
      </c>
      <c r="D30" s="79" t="s">
        <v>173</v>
      </c>
      <c r="E30" s="79" t="s">
        <v>231</v>
      </c>
      <c r="F30" s="106" t="s">
        <v>177</v>
      </c>
      <c r="G30" s="98"/>
      <c r="H30" s="94"/>
      <c r="I30" s="94">
        <f t="shared" si="0"/>
        <v>0</v>
      </c>
      <c r="J30" s="169"/>
      <c r="K30" s="194">
        <f t="shared" si="1"/>
        <v>0</v>
      </c>
      <c r="L30" s="169">
        <v>0</v>
      </c>
      <c r="M30" s="169">
        <v>0</v>
      </c>
    </row>
    <row r="31" spans="1:14" hidden="1">
      <c r="A31" s="105" t="s">
        <v>247</v>
      </c>
      <c r="B31" s="79" t="s">
        <v>164</v>
      </c>
      <c r="C31" s="79" t="s">
        <v>165</v>
      </c>
      <c r="D31" s="79" t="s">
        <v>173</v>
      </c>
      <c r="E31" s="79" t="s">
        <v>231</v>
      </c>
      <c r="F31" s="106" t="s">
        <v>178</v>
      </c>
      <c r="G31" s="98"/>
      <c r="H31" s="94"/>
      <c r="I31" s="94">
        <f t="shared" si="0"/>
        <v>0</v>
      </c>
      <c r="J31" s="169"/>
      <c r="K31" s="194">
        <f t="shared" si="1"/>
        <v>0</v>
      </c>
      <c r="L31" s="169">
        <v>0</v>
      </c>
      <c r="M31" s="169">
        <v>0</v>
      </c>
    </row>
    <row r="32" spans="1:14">
      <c r="A32" s="214" t="s">
        <v>63</v>
      </c>
      <c r="B32" s="79" t="s">
        <v>164</v>
      </c>
      <c r="C32" s="79" t="s">
        <v>165</v>
      </c>
      <c r="D32" s="79"/>
      <c r="E32" s="79"/>
      <c r="F32" s="79"/>
      <c r="G32" s="77" t="e">
        <f>#REF!</f>
        <v>#REF!</v>
      </c>
      <c r="H32" s="94"/>
      <c r="I32" s="94">
        <f t="shared" si="0"/>
        <v>9</v>
      </c>
      <c r="J32" s="169">
        <f>J33</f>
        <v>10</v>
      </c>
      <c r="K32" s="194">
        <f t="shared" si="1"/>
        <v>-1</v>
      </c>
      <c r="L32" s="169">
        <f>L33</f>
        <v>9</v>
      </c>
      <c r="M32" s="169">
        <f>M33</f>
        <v>9</v>
      </c>
    </row>
    <row r="33" spans="1:14" ht="25.5">
      <c r="A33" s="198" t="s">
        <v>381</v>
      </c>
      <c r="B33" s="103" t="s">
        <v>164</v>
      </c>
      <c r="C33" s="103" t="s">
        <v>165</v>
      </c>
      <c r="D33" s="103" t="s">
        <v>179</v>
      </c>
      <c r="E33" s="103" t="s">
        <v>390</v>
      </c>
      <c r="F33" s="226"/>
      <c r="G33" s="77"/>
      <c r="H33" s="94"/>
      <c r="I33" s="94">
        <f t="shared" si="0"/>
        <v>9</v>
      </c>
      <c r="J33" s="169">
        <f>J34</f>
        <v>10</v>
      </c>
      <c r="K33" s="194">
        <f t="shared" si="1"/>
        <v>-1</v>
      </c>
      <c r="L33" s="169">
        <f>L34</f>
        <v>9</v>
      </c>
      <c r="M33" s="169">
        <f>M34</f>
        <v>9</v>
      </c>
    </row>
    <row r="34" spans="1:14">
      <c r="A34" s="198" t="s">
        <v>380</v>
      </c>
      <c r="B34" s="103" t="s">
        <v>164</v>
      </c>
      <c r="C34" s="103" t="s">
        <v>165</v>
      </c>
      <c r="D34" s="103" t="s">
        <v>179</v>
      </c>
      <c r="E34" s="103" t="s">
        <v>390</v>
      </c>
      <c r="F34" s="224" t="s">
        <v>374</v>
      </c>
      <c r="G34" s="77"/>
      <c r="H34" s="94"/>
      <c r="I34" s="94">
        <f t="shared" si="0"/>
        <v>9</v>
      </c>
      <c r="J34" s="169">
        <v>10</v>
      </c>
      <c r="K34" s="194">
        <f t="shared" si="1"/>
        <v>-1</v>
      </c>
      <c r="L34" s="169">
        <v>9</v>
      </c>
      <c r="M34" s="169">
        <v>9</v>
      </c>
      <c r="N34" s="27" t="s">
        <v>248</v>
      </c>
    </row>
    <row r="35" spans="1:14">
      <c r="A35" s="217" t="s">
        <v>375</v>
      </c>
      <c r="B35" s="79" t="s">
        <v>164</v>
      </c>
      <c r="C35" s="79" t="s">
        <v>165</v>
      </c>
      <c r="D35" s="79" t="s">
        <v>284</v>
      </c>
      <c r="E35" s="79"/>
      <c r="F35" s="75"/>
      <c r="G35" s="77"/>
      <c r="H35" s="94"/>
      <c r="I35" s="94"/>
      <c r="J35" s="169">
        <f>J36+J39</f>
        <v>5039.41</v>
      </c>
      <c r="K35" s="194">
        <f>L35-J35</f>
        <v>-2984.92</v>
      </c>
      <c r="L35" s="169">
        <f>L36+L39</f>
        <v>2054.4899999999998</v>
      </c>
      <c r="M35" s="169">
        <f>M36+M39</f>
        <v>3522.7700000000004</v>
      </c>
      <c r="N35" s="169">
        <f>N36+N39</f>
        <v>0</v>
      </c>
    </row>
    <row r="36" spans="1:14" ht="25.5">
      <c r="A36" s="234" t="s">
        <v>376</v>
      </c>
      <c r="B36" s="103" t="s">
        <v>164</v>
      </c>
      <c r="C36" s="103" t="s">
        <v>165</v>
      </c>
      <c r="D36" s="103" t="s">
        <v>284</v>
      </c>
      <c r="E36" s="103" t="s">
        <v>391</v>
      </c>
      <c r="F36" s="75"/>
      <c r="G36" s="77"/>
      <c r="H36" s="94"/>
      <c r="I36" s="94"/>
      <c r="J36" s="169">
        <f>J37+J38</f>
        <v>3244.41</v>
      </c>
      <c r="K36" s="194"/>
      <c r="L36" s="169">
        <f>L37+L38</f>
        <v>2004.49</v>
      </c>
      <c r="M36" s="169">
        <f>M37+M38</f>
        <v>3409.7000000000003</v>
      </c>
    </row>
    <row r="37" spans="1:14">
      <c r="A37" s="197" t="s">
        <v>240</v>
      </c>
      <c r="B37" s="79" t="s">
        <v>164</v>
      </c>
      <c r="C37" s="79" t="s">
        <v>165</v>
      </c>
      <c r="D37" s="79" t="s">
        <v>284</v>
      </c>
      <c r="E37" s="103" t="s">
        <v>391</v>
      </c>
      <c r="F37" s="75" t="s">
        <v>180</v>
      </c>
      <c r="G37" s="77"/>
      <c r="H37" s="94"/>
      <c r="I37" s="94"/>
      <c r="J37" s="169">
        <v>2480.71</v>
      </c>
      <c r="K37" s="194">
        <f t="shared" si="1"/>
        <v>-1081.22</v>
      </c>
      <c r="L37" s="169">
        <v>1399.49</v>
      </c>
      <c r="M37" s="169">
        <v>2618.8200000000002</v>
      </c>
    </row>
    <row r="38" spans="1:14" ht="38.25">
      <c r="A38" s="105" t="s">
        <v>255</v>
      </c>
      <c r="B38" s="79" t="s">
        <v>164</v>
      </c>
      <c r="C38" s="79" t="s">
        <v>165</v>
      </c>
      <c r="D38" s="79" t="s">
        <v>284</v>
      </c>
      <c r="E38" s="103" t="s">
        <v>391</v>
      </c>
      <c r="F38" s="75" t="s">
        <v>236</v>
      </c>
      <c r="G38" s="77"/>
      <c r="H38" s="94"/>
      <c r="I38" s="94"/>
      <c r="J38" s="169">
        <v>763.7</v>
      </c>
      <c r="K38" s="194">
        <f t="shared" si="1"/>
        <v>-158.70000000000005</v>
      </c>
      <c r="L38" s="169">
        <v>605</v>
      </c>
      <c r="M38" s="169">
        <v>790.88</v>
      </c>
    </row>
    <row r="39" spans="1:14" ht="25.5">
      <c r="A39" s="197" t="s">
        <v>297</v>
      </c>
      <c r="B39" s="79" t="s">
        <v>164</v>
      </c>
      <c r="C39" s="79" t="s">
        <v>165</v>
      </c>
      <c r="D39" s="79" t="s">
        <v>284</v>
      </c>
      <c r="E39" s="103" t="s">
        <v>391</v>
      </c>
      <c r="F39" s="75"/>
      <c r="G39" s="77"/>
      <c r="H39" s="94"/>
      <c r="I39" s="94"/>
      <c r="J39" s="169">
        <f>J40</f>
        <v>1795</v>
      </c>
      <c r="K39" s="194">
        <f t="shared" si="1"/>
        <v>-1745</v>
      </c>
      <c r="L39" s="169">
        <f>L40</f>
        <v>50</v>
      </c>
      <c r="M39" s="169">
        <f>M40</f>
        <v>113.07000000000001</v>
      </c>
    </row>
    <row r="40" spans="1:14">
      <c r="A40" s="105" t="s">
        <v>346</v>
      </c>
      <c r="B40" s="79" t="s">
        <v>164</v>
      </c>
      <c r="C40" s="79" t="s">
        <v>165</v>
      </c>
      <c r="D40" s="79" t="s">
        <v>284</v>
      </c>
      <c r="E40" s="103" t="s">
        <v>391</v>
      </c>
      <c r="F40" s="75" t="s">
        <v>175</v>
      </c>
      <c r="G40" s="77"/>
      <c r="H40" s="94"/>
      <c r="I40" s="94"/>
      <c r="J40" s="169">
        <v>1795</v>
      </c>
      <c r="K40" s="194">
        <f t="shared" si="1"/>
        <v>-1745</v>
      </c>
      <c r="L40" s="169">
        <v>50</v>
      </c>
      <c r="M40" s="169">
        <f>99.67+13.4</f>
        <v>113.07000000000001</v>
      </c>
    </row>
    <row r="41" spans="1:14">
      <c r="A41" s="214" t="s">
        <v>190</v>
      </c>
      <c r="B41" s="79" t="s">
        <v>164</v>
      </c>
      <c r="C41" s="79" t="s">
        <v>167</v>
      </c>
      <c r="D41" s="79"/>
      <c r="E41" s="79"/>
      <c r="F41" s="79"/>
      <c r="G41" s="77" t="e">
        <f>G42</f>
        <v>#REF!</v>
      </c>
      <c r="H41" s="94" t="e">
        <f>H42</f>
        <v>#REF!</v>
      </c>
      <c r="I41" s="94" t="e">
        <f t="shared" si="0"/>
        <v>#REF!</v>
      </c>
      <c r="J41" s="169">
        <f>J42</f>
        <v>212.3</v>
      </c>
      <c r="K41" s="194">
        <f t="shared" si="1"/>
        <v>3</v>
      </c>
      <c r="L41" s="169">
        <f>L42</f>
        <v>215.3</v>
      </c>
      <c r="M41" s="169">
        <f>M42</f>
        <v>222.29999999999998</v>
      </c>
    </row>
    <row r="42" spans="1:14">
      <c r="A42" s="97" t="s">
        <v>78</v>
      </c>
      <c r="B42" s="79" t="s">
        <v>164</v>
      </c>
      <c r="C42" s="79" t="s">
        <v>167</v>
      </c>
      <c r="D42" s="79" t="s">
        <v>171</v>
      </c>
      <c r="E42" s="79"/>
      <c r="F42" s="79"/>
      <c r="G42" s="77" t="e">
        <f>#REF!+#REF!</f>
        <v>#REF!</v>
      </c>
      <c r="H42" s="94" t="e">
        <f>#REF!</f>
        <v>#REF!</v>
      </c>
      <c r="I42" s="94" t="e">
        <f t="shared" si="0"/>
        <v>#REF!</v>
      </c>
      <c r="J42" s="169">
        <f>J43</f>
        <v>212.3</v>
      </c>
      <c r="K42" s="194">
        <f t="shared" si="1"/>
        <v>3</v>
      </c>
      <c r="L42" s="169">
        <f>L43</f>
        <v>215.3</v>
      </c>
      <c r="M42" s="169">
        <f>M43</f>
        <v>222.29999999999998</v>
      </c>
    </row>
    <row r="43" spans="1:14" ht="63.75">
      <c r="A43" s="107" t="s">
        <v>298</v>
      </c>
      <c r="B43" s="79" t="s">
        <v>164</v>
      </c>
      <c r="C43" s="79" t="s">
        <v>167</v>
      </c>
      <c r="D43" s="79" t="s">
        <v>171</v>
      </c>
      <c r="E43" s="79" t="s">
        <v>392</v>
      </c>
      <c r="F43" s="79"/>
      <c r="G43" s="98"/>
      <c r="H43" s="94"/>
      <c r="I43" s="94">
        <f t="shared" si="0"/>
        <v>222.29999999999998</v>
      </c>
      <c r="J43" s="169">
        <f>J44+J45+J46</f>
        <v>212.3</v>
      </c>
      <c r="K43" s="194">
        <f t="shared" si="1"/>
        <v>3</v>
      </c>
      <c r="L43" s="169">
        <f>L44+L45+L46</f>
        <v>215.3</v>
      </c>
      <c r="M43" s="169">
        <f>M44+M45+M46</f>
        <v>222.29999999999998</v>
      </c>
    </row>
    <row r="44" spans="1:14">
      <c r="A44" s="105" t="s">
        <v>240</v>
      </c>
      <c r="B44" s="79" t="s">
        <v>164</v>
      </c>
      <c r="C44" s="79" t="s">
        <v>167</v>
      </c>
      <c r="D44" s="79" t="s">
        <v>171</v>
      </c>
      <c r="E44" s="79" t="s">
        <v>392</v>
      </c>
      <c r="F44" s="106" t="s">
        <v>169</v>
      </c>
      <c r="G44" s="98"/>
      <c r="H44" s="94">
        <v>0</v>
      </c>
      <c r="I44" s="94">
        <f t="shared" si="0"/>
        <v>155.16999999999999</v>
      </c>
      <c r="J44" s="169">
        <v>163.06</v>
      </c>
      <c r="K44" s="194">
        <f t="shared" si="1"/>
        <v>-12.780000000000001</v>
      </c>
      <c r="L44" s="169">
        <v>150.28</v>
      </c>
      <c r="M44" s="169">
        <v>155.16999999999999</v>
      </c>
      <c r="N44" s="27" t="s">
        <v>250</v>
      </c>
    </row>
    <row r="45" spans="1:14" ht="27.75" customHeight="1">
      <c r="A45" s="105" t="s">
        <v>243</v>
      </c>
      <c r="B45" s="79" t="s">
        <v>164</v>
      </c>
      <c r="C45" s="79" t="s">
        <v>167</v>
      </c>
      <c r="D45" s="79" t="s">
        <v>171</v>
      </c>
      <c r="E45" s="79" t="s">
        <v>392</v>
      </c>
      <c r="F45" s="106" t="s">
        <v>229</v>
      </c>
      <c r="G45" s="98"/>
      <c r="H45" s="94">
        <v>0</v>
      </c>
      <c r="I45" s="94">
        <f t="shared" si="0"/>
        <v>67.13</v>
      </c>
      <c r="J45" s="169">
        <v>49.24</v>
      </c>
      <c r="K45" s="194">
        <f t="shared" si="1"/>
        <v>15.779999999999994</v>
      </c>
      <c r="L45" s="169">
        <v>65.02</v>
      </c>
      <c r="M45" s="169">
        <v>67.13</v>
      </c>
      <c r="N45" s="27" t="s">
        <v>250</v>
      </c>
    </row>
    <row r="46" spans="1:14" ht="0.75" customHeight="1">
      <c r="A46" s="107" t="s">
        <v>181</v>
      </c>
      <c r="B46" s="79" t="s">
        <v>164</v>
      </c>
      <c r="C46" s="79" t="s">
        <v>167</v>
      </c>
      <c r="D46" s="79" t="s">
        <v>171</v>
      </c>
      <c r="E46" s="79" t="s">
        <v>249</v>
      </c>
      <c r="F46" s="79" t="s">
        <v>175</v>
      </c>
      <c r="G46" s="98"/>
      <c r="H46" s="94"/>
      <c r="I46" s="94">
        <f t="shared" si="0"/>
        <v>0</v>
      </c>
      <c r="J46" s="169"/>
      <c r="K46" s="194">
        <f t="shared" si="1"/>
        <v>0</v>
      </c>
      <c r="L46" s="169">
        <v>0</v>
      </c>
      <c r="M46" s="169">
        <v>0</v>
      </c>
      <c r="N46" s="27" t="s">
        <v>250</v>
      </c>
    </row>
    <row r="47" spans="1:14" ht="36" hidden="1" customHeight="1">
      <c r="A47" s="107" t="s">
        <v>363</v>
      </c>
      <c r="B47" s="79" t="s">
        <v>164</v>
      </c>
      <c r="C47" s="79" t="s">
        <v>171</v>
      </c>
      <c r="D47" s="79"/>
      <c r="E47" s="79"/>
      <c r="F47" s="79"/>
      <c r="G47" s="98"/>
      <c r="H47" s="94"/>
      <c r="I47" s="94"/>
      <c r="J47" s="169"/>
      <c r="K47" s="194"/>
      <c r="L47" s="169">
        <f t="shared" ref="L47:M49" si="3">L48</f>
        <v>0</v>
      </c>
      <c r="M47" s="169">
        <f t="shared" si="3"/>
        <v>0</v>
      </c>
    </row>
    <row r="48" spans="1:14" ht="25.5" hidden="1">
      <c r="A48" s="107" t="s">
        <v>362</v>
      </c>
      <c r="B48" s="79" t="s">
        <v>164</v>
      </c>
      <c r="C48" s="79" t="s">
        <v>171</v>
      </c>
      <c r="D48" s="79" t="s">
        <v>364</v>
      </c>
      <c r="E48" s="79"/>
      <c r="F48" s="79"/>
      <c r="G48" s="98"/>
      <c r="H48" s="94"/>
      <c r="I48" s="94"/>
      <c r="J48" s="169"/>
      <c r="K48" s="194"/>
      <c r="L48" s="169">
        <f t="shared" si="3"/>
        <v>0</v>
      </c>
      <c r="M48" s="169">
        <f t="shared" si="3"/>
        <v>0</v>
      </c>
    </row>
    <row r="49" spans="1:13" ht="25.5" hidden="1">
      <c r="A49" s="107" t="s">
        <v>365</v>
      </c>
      <c r="B49" s="79" t="s">
        <v>164</v>
      </c>
      <c r="C49" s="79" t="s">
        <v>171</v>
      </c>
      <c r="D49" s="79" t="s">
        <v>364</v>
      </c>
      <c r="E49" s="79" t="s">
        <v>368</v>
      </c>
      <c r="F49" s="79"/>
      <c r="G49" s="98"/>
      <c r="H49" s="94"/>
      <c r="I49" s="94"/>
      <c r="J49" s="169"/>
      <c r="K49" s="194"/>
      <c r="L49" s="169">
        <f t="shared" si="3"/>
        <v>0</v>
      </c>
      <c r="M49" s="169">
        <f t="shared" si="3"/>
        <v>0</v>
      </c>
    </row>
    <row r="50" spans="1:13" ht="25.5" hidden="1">
      <c r="A50" s="107" t="s">
        <v>181</v>
      </c>
      <c r="B50" s="79" t="s">
        <v>164</v>
      </c>
      <c r="C50" s="79" t="s">
        <v>171</v>
      </c>
      <c r="D50" s="79" t="s">
        <v>364</v>
      </c>
      <c r="E50" s="79" t="s">
        <v>368</v>
      </c>
      <c r="F50" s="79" t="s">
        <v>175</v>
      </c>
      <c r="G50" s="98"/>
      <c r="H50" s="94"/>
      <c r="I50" s="94"/>
      <c r="J50" s="169"/>
      <c r="K50" s="194"/>
      <c r="L50" s="169"/>
      <c r="M50" s="169"/>
    </row>
    <row r="51" spans="1:13" ht="20.25" customHeight="1">
      <c r="A51" s="214" t="s">
        <v>182</v>
      </c>
      <c r="B51" s="79" t="s">
        <v>164</v>
      </c>
      <c r="C51" s="79" t="s">
        <v>174</v>
      </c>
      <c r="D51" s="79"/>
      <c r="E51" s="79"/>
      <c r="F51" s="79"/>
      <c r="G51" s="77" t="e">
        <f>G53+#REF!</f>
        <v>#REF!</v>
      </c>
      <c r="H51" s="94" t="e">
        <f>H53</f>
        <v>#REF!</v>
      </c>
      <c r="I51" s="94" t="e">
        <f t="shared" si="0"/>
        <v>#REF!</v>
      </c>
      <c r="J51" s="169">
        <f>J53+J52</f>
        <v>50</v>
      </c>
      <c r="K51" s="194">
        <f t="shared" si="1"/>
        <v>-30</v>
      </c>
      <c r="L51" s="169">
        <f>L53+L52</f>
        <v>20</v>
      </c>
      <c r="M51" s="169">
        <f>M53+M52</f>
        <v>52</v>
      </c>
    </row>
    <row r="52" spans="1:13" hidden="1">
      <c r="A52" s="174" t="s">
        <v>52</v>
      </c>
      <c r="B52" s="79" t="s">
        <v>164</v>
      </c>
      <c r="C52" s="79" t="s">
        <v>174</v>
      </c>
      <c r="D52" s="79" t="s">
        <v>171</v>
      </c>
      <c r="E52" s="79" t="s">
        <v>289</v>
      </c>
      <c r="F52" s="79" t="s">
        <v>175</v>
      </c>
      <c r="G52" s="98"/>
      <c r="H52" s="94"/>
      <c r="I52" s="94">
        <f>M52-H52</f>
        <v>0</v>
      </c>
      <c r="J52" s="169"/>
      <c r="K52" s="194">
        <f t="shared" si="1"/>
        <v>0</v>
      </c>
      <c r="L52" s="169"/>
      <c r="M52" s="169"/>
    </row>
    <row r="53" spans="1:13">
      <c r="A53" s="97" t="s">
        <v>52</v>
      </c>
      <c r="B53" s="79" t="s">
        <v>164</v>
      </c>
      <c r="C53" s="79" t="s">
        <v>174</v>
      </c>
      <c r="D53" s="79" t="s">
        <v>171</v>
      </c>
      <c r="E53" s="79"/>
      <c r="F53" s="79"/>
      <c r="G53" s="77" t="e">
        <f>#REF!+#REF!+#REF!+#REF!+#REF!</f>
        <v>#REF!</v>
      </c>
      <c r="H53" s="94" t="e">
        <f>#REF!</f>
        <v>#REF!</v>
      </c>
      <c r="I53" s="94" t="e">
        <f t="shared" si="0"/>
        <v>#REF!</v>
      </c>
      <c r="J53" s="169">
        <f t="shared" ref="J53:M54" si="4">J54</f>
        <v>50</v>
      </c>
      <c r="K53" s="194">
        <f t="shared" si="1"/>
        <v>-30</v>
      </c>
      <c r="L53" s="169">
        <f t="shared" si="4"/>
        <v>20</v>
      </c>
      <c r="M53" s="169">
        <f t="shared" si="4"/>
        <v>52</v>
      </c>
    </row>
    <row r="54" spans="1:13" ht="25.5">
      <c r="A54" s="104" t="s">
        <v>251</v>
      </c>
      <c r="B54" s="79" t="s">
        <v>164</v>
      </c>
      <c r="C54" s="79" t="s">
        <v>174</v>
      </c>
      <c r="D54" s="79" t="s">
        <v>171</v>
      </c>
      <c r="E54" s="79" t="s">
        <v>395</v>
      </c>
      <c r="F54" s="79"/>
      <c r="G54" s="98"/>
      <c r="H54" s="94"/>
      <c r="I54" s="94">
        <f t="shared" si="0"/>
        <v>52</v>
      </c>
      <c r="J54" s="169">
        <f t="shared" si="4"/>
        <v>50</v>
      </c>
      <c r="K54" s="194">
        <f t="shared" si="1"/>
        <v>-30</v>
      </c>
      <c r="L54" s="169">
        <f t="shared" si="4"/>
        <v>20</v>
      </c>
      <c r="M54" s="169">
        <f t="shared" si="4"/>
        <v>52</v>
      </c>
    </row>
    <row r="55" spans="1:13" ht="25.5">
      <c r="A55" s="104" t="s">
        <v>181</v>
      </c>
      <c r="B55" s="79" t="s">
        <v>164</v>
      </c>
      <c r="C55" s="79" t="s">
        <v>174</v>
      </c>
      <c r="D55" s="79" t="s">
        <v>171</v>
      </c>
      <c r="E55" s="79" t="s">
        <v>395</v>
      </c>
      <c r="F55" s="79" t="s">
        <v>175</v>
      </c>
      <c r="G55" s="98"/>
      <c r="H55" s="94"/>
      <c r="I55" s="94">
        <f t="shared" si="0"/>
        <v>52</v>
      </c>
      <c r="J55" s="169">
        <v>50</v>
      </c>
      <c r="K55" s="194">
        <f t="shared" si="1"/>
        <v>-30</v>
      </c>
      <c r="L55" s="169">
        <v>20</v>
      </c>
      <c r="M55" s="169">
        <v>52</v>
      </c>
    </row>
    <row r="56" spans="1:13">
      <c r="A56" s="214" t="s">
        <v>184</v>
      </c>
      <c r="B56" s="79" t="s">
        <v>164</v>
      </c>
      <c r="C56" s="79" t="s">
        <v>183</v>
      </c>
      <c r="D56" s="79"/>
      <c r="E56" s="79"/>
      <c r="F56" s="79"/>
      <c r="G56" s="77" t="e">
        <f>G57</f>
        <v>#REF!</v>
      </c>
      <c r="H56" s="94" t="e">
        <f>H57</f>
        <v>#REF!</v>
      </c>
      <c r="I56" s="94" t="e">
        <f t="shared" si="0"/>
        <v>#REF!</v>
      </c>
      <c r="J56" s="169">
        <f t="shared" ref="J56:M58" si="5">J57</f>
        <v>454.84</v>
      </c>
      <c r="K56" s="194">
        <f t="shared" si="1"/>
        <v>9.8299999999999841</v>
      </c>
      <c r="L56" s="169">
        <f t="shared" si="5"/>
        <v>464.66999999999996</v>
      </c>
      <c r="M56" s="169">
        <f t="shared" si="5"/>
        <v>464.66999999999996</v>
      </c>
    </row>
    <row r="57" spans="1:13">
      <c r="A57" s="97" t="s">
        <v>46</v>
      </c>
      <c r="B57" s="79" t="s">
        <v>164</v>
      </c>
      <c r="C57" s="79" t="s">
        <v>183</v>
      </c>
      <c r="D57" s="79" t="s">
        <v>183</v>
      </c>
      <c r="E57" s="79"/>
      <c r="F57" s="79"/>
      <c r="G57" s="77" t="e">
        <f>#REF!+#REF!</f>
        <v>#REF!</v>
      </c>
      <c r="H57" s="94" t="e">
        <f>#REF!</f>
        <v>#REF!</v>
      </c>
      <c r="I57" s="94" t="e">
        <f t="shared" si="0"/>
        <v>#REF!</v>
      </c>
      <c r="J57" s="169">
        <f t="shared" si="5"/>
        <v>454.84</v>
      </c>
      <c r="K57" s="194">
        <f t="shared" si="1"/>
        <v>9.8299999999999841</v>
      </c>
      <c r="L57" s="169">
        <f t="shared" si="5"/>
        <v>464.66999999999996</v>
      </c>
      <c r="M57" s="169">
        <f t="shared" si="5"/>
        <v>464.66999999999996</v>
      </c>
    </row>
    <row r="58" spans="1:13" hidden="1">
      <c r="A58" s="104" t="s">
        <v>252</v>
      </c>
      <c r="B58" s="79" t="s">
        <v>164</v>
      </c>
      <c r="C58" s="79" t="s">
        <v>183</v>
      </c>
      <c r="D58" s="79" t="s">
        <v>183</v>
      </c>
      <c r="E58" s="79" t="s">
        <v>232</v>
      </c>
      <c r="F58" s="79"/>
      <c r="G58" s="98"/>
      <c r="H58" s="94"/>
      <c r="I58" s="94">
        <f t="shared" si="0"/>
        <v>464.66999999999996</v>
      </c>
      <c r="J58" s="169">
        <f t="shared" si="5"/>
        <v>454.84</v>
      </c>
      <c r="K58" s="194">
        <f t="shared" si="1"/>
        <v>9.8299999999999841</v>
      </c>
      <c r="L58" s="169">
        <f t="shared" si="5"/>
        <v>464.66999999999996</v>
      </c>
      <c r="M58" s="169">
        <f t="shared" si="5"/>
        <v>464.66999999999996</v>
      </c>
    </row>
    <row r="59" spans="1:13" ht="25.5" hidden="1">
      <c r="A59" s="104" t="s">
        <v>253</v>
      </c>
      <c r="B59" s="79" t="s">
        <v>164</v>
      </c>
      <c r="C59" s="79" t="s">
        <v>183</v>
      </c>
      <c r="D59" s="79" t="s">
        <v>183</v>
      </c>
      <c r="E59" s="79" t="s">
        <v>233</v>
      </c>
      <c r="F59" s="79"/>
      <c r="G59" s="98"/>
      <c r="H59" s="94"/>
      <c r="I59" s="94">
        <f t="shared" si="0"/>
        <v>464.66999999999996</v>
      </c>
      <c r="J59" s="169">
        <f>J60+J63</f>
        <v>454.84</v>
      </c>
      <c r="K59" s="194">
        <f t="shared" si="1"/>
        <v>9.8299999999999841</v>
      </c>
      <c r="L59" s="169">
        <f>L60+L63</f>
        <v>464.66999999999996</v>
      </c>
      <c r="M59" s="169">
        <f>M60+M63</f>
        <v>464.66999999999996</v>
      </c>
    </row>
    <row r="60" spans="1:13" ht="25.5">
      <c r="A60" s="105" t="s">
        <v>254</v>
      </c>
      <c r="B60" s="79" t="s">
        <v>164</v>
      </c>
      <c r="C60" s="79" t="s">
        <v>183</v>
      </c>
      <c r="D60" s="79" t="s">
        <v>183</v>
      </c>
      <c r="E60" s="79" t="s">
        <v>396</v>
      </c>
      <c r="F60" s="79"/>
      <c r="G60" s="98"/>
      <c r="H60" s="94"/>
      <c r="I60" s="94">
        <f t="shared" si="0"/>
        <v>464.66999999999996</v>
      </c>
      <c r="J60" s="169">
        <f>J61+J62</f>
        <v>454.84</v>
      </c>
      <c r="K60" s="194">
        <f t="shared" si="1"/>
        <v>9.8299999999999841</v>
      </c>
      <c r="L60" s="169">
        <f>L61+L62</f>
        <v>464.66999999999996</v>
      </c>
      <c r="M60" s="169">
        <f>M61+M62</f>
        <v>464.66999999999996</v>
      </c>
    </row>
    <row r="61" spans="1:13">
      <c r="A61" s="105" t="s">
        <v>235</v>
      </c>
      <c r="B61" s="79" t="s">
        <v>164</v>
      </c>
      <c r="C61" s="79" t="s">
        <v>183</v>
      </c>
      <c r="D61" s="79" t="s">
        <v>183</v>
      </c>
      <c r="E61" s="79" t="s">
        <v>396</v>
      </c>
      <c r="F61" s="106" t="s">
        <v>180</v>
      </c>
      <c r="G61" s="98"/>
      <c r="H61" s="94"/>
      <c r="I61" s="94">
        <f t="shared" si="0"/>
        <v>356.89</v>
      </c>
      <c r="J61" s="169">
        <v>349.34</v>
      </c>
      <c r="K61" s="194">
        <f t="shared" si="1"/>
        <v>7.5500000000000114</v>
      </c>
      <c r="L61" s="169">
        <v>356.89</v>
      </c>
      <c r="M61" s="169">
        <v>356.89</v>
      </c>
    </row>
    <row r="62" spans="1:13" ht="38.25">
      <c r="A62" s="105" t="s">
        <v>255</v>
      </c>
      <c r="B62" s="79" t="s">
        <v>164</v>
      </c>
      <c r="C62" s="79" t="s">
        <v>183</v>
      </c>
      <c r="D62" s="79" t="s">
        <v>183</v>
      </c>
      <c r="E62" s="79" t="s">
        <v>396</v>
      </c>
      <c r="F62" s="106" t="s">
        <v>236</v>
      </c>
      <c r="G62" s="98"/>
      <c r="H62" s="94"/>
      <c r="I62" s="94">
        <f t="shared" si="0"/>
        <v>107.78</v>
      </c>
      <c r="J62" s="169">
        <v>105.5</v>
      </c>
      <c r="K62" s="194">
        <f t="shared" si="1"/>
        <v>2.2800000000000011</v>
      </c>
      <c r="L62" s="169">
        <v>107.78</v>
      </c>
      <c r="M62" s="169">
        <v>107.78</v>
      </c>
    </row>
    <row r="63" spans="1:13" hidden="1">
      <c r="A63" s="104" t="s">
        <v>256</v>
      </c>
      <c r="B63" s="79" t="s">
        <v>164</v>
      </c>
      <c r="C63" s="79" t="s">
        <v>183</v>
      </c>
      <c r="D63" s="79" t="s">
        <v>183</v>
      </c>
      <c r="E63" s="79" t="s">
        <v>257</v>
      </c>
      <c r="F63" s="79"/>
      <c r="G63" s="98"/>
      <c r="H63" s="94"/>
      <c r="I63" s="94">
        <f t="shared" si="0"/>
        <v>0</v>
      </c>
      <c r="J63" s="169">
        <f>J64</f>
        <v>0</v>
      </c>
      <c r="K63" s="194">
        <f t="shared" si="1"/>
        <v>0</v>
      </c>
      <c r="L63" s="169">
        <f>L64</f>
        <v>0</v>
      </c>
      <c r="M63" s="169">
        <f>M64</f>
        <v>0</v>
      </c>
    </row>
    <row r="64" spans="1:13" ht="25.5" hidden="1">
      <c r="A64" s="104" t="s">
        <v>181</v>
      </c>
      <c r="B64" s="79" t="s">
        <v>164</v>
      </c>
      <c r="C64" s="79" t="s">
        <v>183</v>
      </c>
      <c r="D64" s="79" t="s">
        <v>183</v>
      </c>
      <c r="E64" s="79" t="s">
        <v>257</v>
      </c>
      <c r="F64" s="79" t="s">
        <v>175</v>
      </c>
      <c r="G64" s="98"/>
      <c r="H64" s="94"/>
      <c r="I64" s="94">
        <f t="shared" si="0"/>
        <v>0</v>
      </c>
      <c r="J64" s="169"/>
      <c r="K64" s="194">
        <f t="shared" si="1"/>
        <v>0</v>
      </c>
      <c r="L64" s="169"/>
      <c r="M64" s="169"/>
    </row>
    <row r="65" spans="1:13" ht="16.5" customHeight="1">
      <c r="A65" s="236" t="s">
        <v>372</v>
      </c>
      <c r="B65" s="79" t="s">
        <v>164</v>
      </c>
      <c r="C65" s="79" t="s">
        <v>185</v>
      </c>
      <c r="D65" s="79"/>
      <c r="E65" s="79"/>
      <c r="F65" s="79"/>
      <c r="G65" s="77" t="e">
        <f>G66</f>
        <v>#REF!</v>
      </c>
      <c r="H65" s="94" t="e">
        <f>H66</f>
        <v>#REF!</v>
      </c>
      <c r="I65" s="94" t="e">
        <f t="shared" si="0"/>
        <v>#REF!</v>
      </c>
      <c r="J65" s="169">
        <f t="shared" ref="J65:M68" si="6">J66</f>
        <v>36.96</v>
      </c>
      <c r="K65" s="194">
        <f t="shared" si="1"/>
        <v>-6.9600000000000009</v>
      </c>
      <c r="L65" s="169">
        <f t="shared" si="6"/>
        <v>30</v>
      </c>
      <c r="M65" s="169">
        <f t="shared" si="6"/>
        <v>2353.77</v>
      </c>
    </row>
    <row r="66" spans="1:13">
      <c r="A66" s="104" t="s">
        <v>44</v>
      </c>
      <c r="B66" s="79" t="s">
        <v>164</v>
      </c>
      <c r="C66" s="79" t="s">
        <v>185</v>
      </c>
      <c r="D66" s="79" t="s">
        <v>165</v>
      </c>
      <c r="E66" s="79"/>
      <c r="F66" s="79"/>
      <c r="G66" s="77" t="e">
        <f>#REF!+#REF!</f>
        <v>#REF!</v>
      </c>
      <c r="H66" s="94" t="e">
        <f>#REF!</f>
        <v>#REF!</v>
      </c>
      <c r="I66" s="94" t="e">
        <f t="shared" si="0"/>
        <v>#REF!</v>
      </c>
      <c r="J66" s="169">
        <f t="shared" si="6"/>
        <v>36.96</v>
      </c>
      <c r="K66" s="194">
        <f t="shared" si="1"/>
        <v>-6.9600000000000009</v>
      </c>
      <c r="L66" s="169">
        <f t="shared" si="6"/>
        <v>30</v>
      </c>
      <c r="M66" s="169">
        <f t="shared" si="6"/>
        <v>2353.77</v>
      </c>
    </row>
    <row r="67" spans="1:13">
      <c r="A67" s="104" t="s">
        <v>258</v>
      </c>
      <c r="B67" s="79" t="s">
        <v>164</v>
      </c>
      <c r="C67" s="79" t="s">
        <v>185</v>
      </c>
      <c r="D67" s="79" t="s">
        <v>165</v>
      </c>
      <c r="E67" s="79" t="s">
        <v>396</v>
      </c>
      <c r="F67" s="79"/>
      <c r="G67" s="98"/>
      <c r="H67" s="94"/>
      <c r="I67" s="94">
        <f t="shared" si="0"/>
        <v>2353.77</v>
      </c>
      <c r="J67" s="169">
        <f t="shared" si="6"/>
        <v>36.96</v>
      </c>
      <c r="K67" s="194">
        <f t="shared" si="1"/>
        <v>-6.9600000000000009</v>
      </c>
      <c r="L67" s="169">
        <f t="shared" si="6"/>
        <v>30</v>
      </c>
      <c r="M67" s="169">
        <f t="shared" si="6"/>
        <v>2353.77</v>
      </c>
    </row>
    <row r="68" spans="1:13">
      <c r="A68" s="104" t="s">
        <v>259</v>
      </c>
      <c r="B68" s="79" t="s">
        <v>164</v>
      </c>
      <c r="C68" s="79" t="s">
        <v>185</v>
      </c>
      <c r="D68" s="79" t="s">
        <v>165</v>
      </c>
      <c r="E68" s="79" t="s">
        <v>396</v>
      </c>
      <c r="F68" s="79"/>
      <c r="G68" s="98"/>
      <c r="H68" s="94"/>
      <c r="I68" s="94">
        <f t="shared" si="0"/>
        <v>2353.77</v>
      </c>
      <c r="J68" s="169">
        <f t="shared" si="6"/>
        <v>36.96</v>
      </c>
      <c r="K68" s="194">
        <f t="shared" si="1"/>
        <v>-6.9600000000000009</v>
      </c>
      <c r="L68" s="169">
        <f t="shared" si="6"/>
        <v>30</v>
      </c>
      <c r="M68" s="169">
        <f t="shared" si="6"/>
        <v>2353.77</v>
      </c>
    </row>
    <row r="69" spans="1:13" ht="25.5">
      <c r="A69" s="104" t="s">
        <v>181</v>
      </c>
      <c r="B69" s="79" t="s">
        <v>164</v>
      </c>
      <c r="C69" s="79" t="s">
        <v>185</v>
      </c>
      <c r="D69" s="79" t="s">
        <v>165</v>
      </c>
      <c r="E69" s="79" t="s">
        <v>396</v>
      </c>
      <c r="F69" s="79" t="s">
        <v>175</v>
      </c>
      <c r="G69" s="98"/>
      <c r="H69" s="94"/>
      <c r="I69" s="94">
        <f t="shared" si="0"/>
        <v>2353.77</v>
      </c>
      <c r="J69" s="169">
        <v>36.96</v>
      </c>
      <c r="K69" s="194">
        <f t="shared" si="1"/>
        <v>-6.9600000000000009</v>
      </c>
      <c r="L69" s="169">
        <v>30</v>
      </c>
      <c r="M69" s="169">
        <v>2353.77</v>
      </c>
    </row>
    <row r="70" spans="1:13">
      <c r="A70" s="214" t="s">
        <v>187</v>
      </c>
      <c r="B70" s="79" t="s">
        <v>164</v>
      </c>
      <c r="C70" s="79" t="s">
        <v>179</v>
      </c>
      <c r="D70" s="79"/>
      <c r="E70" s="79"/>
      <c r="F70" s="79"/>
      <c r="G70" s="77" t="e">
        <f>G71+G74</f>
        <v>#REF!</v>
      </c>
      <c r="H70" s="94" t="e">
        <f>H71+H74</f>
        <v>#REF!</v>
      </c>
      <c r="I70" s="94" t="e">
        <f t="shared" si="0"/>
        <v>#REF!</v>
      </c>
      <c r="J70" s="169">
        <f>J71+J74</f>
        <v>908.68</v>
      </c>
      <c r="K70" s="194">
        <f t="shared" si="1"/>
        <v>-72.719999999999914</v>
      </c>
      <c r="L70" s="169">
        <f>L71+L74</f>
        <v>835.96</v>
      </c>
      <c r="M70" s="169">
        <f>M71+M74</f>
        <v>929.33999999999992</v>
      </c>
    </row>
    <row r="71" spans="1:13" hidden="1">
      <c r="A71" s="97" t="s">
        <v>119</v>
      </c>
      <c r="B71" s="79" t="s">
        <v>164</v>
      </c>
      <c r="C71" s="79" t="s">
        <v>179</v>
      </c>
      <c r="D71" s="79" t="s">
        <v>167</v>
      </c>
      <c r="E71" s="79"/>
      <c r="F71" s="79"/>
      <c r="G71" s="77" t="e">
        <f>#REF!+G72</f>
        <v>#REF!</v>
      </c>
      <c r="H71" s="94">
        <f>H72</f>
        <v>0</v>
      </c>
      <c r="I71" s="94">
        <f t="shared" si="0"/>
        <v>0</v>
      </c>
      <c r="J71" s="169">
        <f>J72</f>
        <v>0</v>
      </c>
      <c r="K71" s="194">
        <f t="shared" si="1"/>
        <v>0</v>
      </c>
      <c r="L71" s="169">
        <f>L72</f>
        <v>0</v>
      </c>
      <c r="M71" s="169">
        <f>M72</f>
        <v>0</v>
      </c>
    </row>
    <row r="72" spans="1:13" ht="25.5" hidden="1">
      <c r="A72" s="78" t="s">
        <v>261</v>
      </c>
      <c r="B72" s="79" t="s">
        <v>164</v>
      </c>
      <c r="C72" s="79" t="s">
        <v>179</v>
      </c>
      <c r="D72" s="79" t="s">
        <v>167</v>
      </c>
      <c r="E72" s="79" t="s">
        <v>237</v>
      </c>
      <c r="F72" s="79"/>
      <c r="G72" s="77">
        <f>G73</f>
        <v>0</v>
      </c>
      <c r="H72" s="94">
        <f>H73</f>
        <v>0</v>
      </c>
      <c r="I72" s="94">
        <f t="shared" si="0"/>
        <v>0</v>
      </c>
      <c r="J72" s="169">
        <f>J73</f>
        <v>0</v>
      </c>
      <c r="K72" s="194">
        <f t="shared" si="1"/>
        <v>0</v>
      </c>
      <c r="L72" s="169">
        <f>L73</f>
        <v>0</v>
      </c>
      <c r="M72" s="169">
        <f>M73</f>
        <v>0</v>
      </c>
    </row>
    <row r="73" spans="1:13" ht="25.5" hidden="1">
      <c r="A73" s="104" t="s">
        <v>181</v>
      </c>
      <c r="B73" s="79" t="s">
        <v>164</v>
      </c>
      <c r="C73" s="79" t="s">
        <v>179</v>
      </c>
      <c r="D73" s="79" t="s">
        <v>167</v>
      </c>
      <c r="E73" s="79" t="s">
        <v>237</v>
      </c>
      <c r="F73" s="79" t="s">
        <v>175</v>
      </c>
      <c r="G73" s="77"/>
      <c r="H73" s="94">
        <f>G73</f>
        <v>0</v>
      </c>
      <c r="I73" s="94">
        <f t="shared" si="0"/>
        <v>0</v>
      </c>
      <c r="J73" s="169">
        <v>0</v>
      </c>
      <c r="K73" s="194">
        <f t="shared" si="1"/>
        <v>0</v>
      </c>
      <c r="L73" s="169">
        <v>0</v>
      </c>
      <c r="M73" s="169">
        <v>0</v>
      </c>
    </row>
    <row r="74" spans="1:13">
      <c r="A74" s="101" t="s">
        <v>382</v>
      </c>
      <c r="B74" s="79" t="s">
        <v>164</v>
      </c>
      <c r="C74" s="79" t="s">
        <v>179</v>
      </c>
      <c r="D74" s="79" t="s">
        <v>174</v>
      </c>
      <c r="E74" s="79"/>
      <c r="F74" s="79"/>
      <c r="G74" s="77" t="e">
        <f>#REF!+G75</f>
        <v>#REF!</v>
      </c>
      <c r="H74" s="94" t="e">
        <f>H75</f>
        <v>#REF!</v>
      </c>
      <c r="I74" s="94" t="e">
        <f t="shared" si="0"/>
        <v>#REF!</v>
      </c>
      <c r="J74" s="169">
        <f>J76</f>
        <v>908.68</v>
      </c>
      <c r="K74" s="194">
        <f t="shared" si="1"/>
        <v>-72.719999999999914</v>
      </c>
      <c r="L74" s="169">
        <f>L76</f>
        <v>835.96</v>
      </c>
      <c r="M74" s="169">
        <f>M76</f>
        <v>929.33999999999992</v>
      </c>
    </row>
    <row r="75" spans="1:13" hidden="1">
      <c r="A75" s="196" t="s">
        <v>119</v>
      </c>
      <c r="B75" s="79" t="s">
        <v>164</v>
      </c>
      <c r="C75" s="79" t="s">
        <v>179</v>
      </c>
      <c r="D75" s="79" t="s">
        <v>174</v>
      </c>
      <c r="E75" s="79"/>
      <c r="F75" s="79"/>
      <c r="G75" s="77" t="e">
        <f>#REF!</f>
        <v>#REF!</v>
      </c>
      <c r="H75" s="94" t="e">
        <f>#REF!</f>
        <v>#REF!</v>
      </c>
      <c r="I75" s="94" t="e">
        <f t="shared" si="0"/>
        <v>#REF!</v>
      </c>
      <c r="J75" s="169">
        <f t="shared" ref="J75:M77" si="7">J76</f>
        <v>908.68</v>
      </c>
      <c r="K75" s="194">
        <f t="shared" si="1"/>
        <v>-72.719999999999914</v>
      </c>
      <c r="L75" s="169">
        <f t="shared" si="7"/>
        <v>835.96</v>
      </c>
      <c r="M75" s="169">
        <f t="shared" si="7"/>
        <v>929.33999999999992</v>
      </c>
    </row>
    <row r="76" spans="1:13" ht="25.5" hidden="1">
      <c r="A76" s="101" t="s">
        <v>261</v>
      </c>
      <c r="B76" s="79" t="s">
        <v>164</v>
      </c>
      <c r="C76" s="79" t="s">
        <v>179</v>
      </c>
      <c r="D76" s="79" t="s">
        <v>174</v>
      </c>
      <c r="E76" s="79"/>
      <c r="F76" s="79"/>
      <c r="G76" s="77"/>
      <c r="H76" s="94"/>
      <c r="I76" s="94">
        <f t="shared" si="0"/>
        <v>929.33999999999992</v>
      </c>
      <c r="J76" s="169">
        <f t="shared" si="7"/>
        <v>908.68</v>
      </c>
      <c r="K76" s="194">
        <f t="shared" si="1"/>
        <v>-72.719999999999914</v>
      </c>
      <c r="L76" s="169">
        <f t="shared" si="7"/>
        <v>835.96</v>
      </c>
      <c r="M76" s="169">
        <f t="shared" si="7"/>
        <v>929.33999999999992</v>
      </c>
    </row>
    <row r="77" spans="1:13">
      <c r="A77" s="101" t="s">
        <v>262</v>
      </c>
      <c r="B77" s="79" t="s">
        <v>164</v>
      </c>
      <c r="C77" s="79" t="s">
        <v>179</v>
      </c>
      <c r="D77" s="79" t="s">
        <v>174</v>
      </c>
      <c r="E77" s="79" t="s">
        <v>398</v>
      </c>
      <c r="F77" s="79"/>
      <c r="G77" s="77"/>
      <c r="H77" s="94"/>
      <c r="I77" s="94">
        <f t="shared" si="0"/>
        <v>929.33999999999992</v>
      </c>
      <c r="J77" s="169">
        <f t="shared" si="7"/>
        <v>908.68</v>
      </c>
      <c r="K77" s="194">
        <f t="shared" si="1"/>
        <v>-72.719999999999914</v>
      </c>
      <c r="L77" s="169">
        <f t="shared" si="7"/>
        <v>835.96</v>
      </c>
      <c r="M77" s="169">
        <f t="shared" si="7"/>
        <v>929.33999999999992</v>
      </c>
    </row>
    <row r="78" spans="1:13" ht="25.5">
      <c r="A78" s="197" t="s">
        <v>263</v>
      </c>
      <c r="B78" s="79" t="s">
        <v>164</v>
      </c>
      <c r="C78" s="79" t="s">
        <v>179</v>
      </c>
      <c r="D78" s="79" t="s">
        <v>174</v>
      </c>
      <c r="E78" s="79" t="s">
        <v>398</v>
      </c>
      <c r="F78" s="79"/>
      <c r="G78" s="77"/>
      <c r="H78" s="94"/>
      <c r="I78" s="94">
        <f t="shared" si="0"/>
        <v>929.33999999999992</v>
      </c>
      <c r="J78" s="169">
        <f>J79+J80</f>
        <v>908.68</v>
      </c>
      <c r="K78" s="194">
        <f t="shared" si="1"/>
        <v>-72.719999999999914</v>
      </c>
      <c r="L78" s="169">
        <f>L79+L80</f>
        <v>835.96</v>
      </c>
      <c r="M78" s="169">
        <f>M79+M80</f>
        <v>929.33999999999992</v>
      </c>
    </row>
    <row r="79" spans="1:13">
      <c r="A79" s="197" t="s">
        <v>235</v>
      </c>
      <c r="B79" s="79" t="s">
        <v>164</v>
      </c>
      <c r="C79" s="79" t="s">
        <v>179</v>
      </c>
      <c r="D79" s="79" t="s">
        <v>174</v>
      </c>
      <c r="E79" s="79" t="s">
        <v>398</v>
      </c>
      <c r="F79" s="106" t="s">
        <v>180</v>
      </c>
      <c r="G79" s="77"/>
      <c r="H79" s="94"/>
      <c r="I79" s="94">
        <f t="shared" si="0"/>
        <v>713.78</v>
      </c>
      <c r="J79" s="169">
        <v>697.68</v>
      </c>
      <c r="K79" s="194">
        <f t="shared" ref="K79:K86" si="8">L79-J79</f>
        <v>-72.719999999999914</v>
      </c>
      <c r="L79" s="169">
        <v>624.96</v>
      </c>
      <c r="M79" s="169">
        <v>713.78</v>
      </c>
    </row>
    <row r="80" spans="1:13" ht="38.25">
      <c r="A80" s="197" t="s">
        <v>255</v>
      </c>
      <c r="B80" s="79" t="s">
        <v>164</v>
      </c>
      <c r="C80" s="79" t="s">
        <v>179</v>
      </c>
      <c r="D80" s="79" t="s">
        <v>174</v>
      </c>
      <c r="E80" s="79" t="s">
        <v>398</v>
      </c>
      <c r="F80" s="106" t="s">
        <v>236</v>
      </c>
      <c r="G80" s="77"/>
      <c r="H80" s="94"/>
      <c r="I80" s="94">
        <f t="shared" si="0"/>
        <v>215.56</v>
      </c>
      <c r="J80" s="169">
        <v>211</v>
      </c>
      <c r="K80" s="194">
        <f t="shared" si="8"/>
        <v>0</v>
      </c>
      <c r="L80" s="169">
        <v>211</v>
      </c>
      <c r="M80" s="169">
        <v>215.56</v>
      </c>
    </row>
    <row r="81" spans="1:13" hidden="1">
      <c r="A81" s="101" t="s">
        <v>262</v>
      </c>
      <c r="B81" s="79" t="s">
        <v>164</v>
      </c>
      <c r="C81" s="79" t="s">
        <v>179</v>
      </c>
      <c r="D81" s="79" t="s">
        <v>174</v>
      </c>
      <c r="E81" s="79"/>
      <c r="F81" s="106"/>
      <c r="G81" s="77"/>
      <c r="H81" s="94"/>
      <c r="I81" s="94"/>
      <c r="J81" s="169">
        <f>J82+J83</f>
        <v>0</v>
      </c>
      <c r="K81" s="194">
        <f t="shared" si="8"/>
        <v>0</v>
      </c>
      <c r="L81" s="169">
        <f>L82+L83</f>
        <v>0</v>
      </c>
      <c r="M81" s="169">
        <f>M82+M83</f>
        <v>0</v>
      </c>
    </row>
    <row r="82" spans="1:13" hidden="1">
      <c r="A82" s="105" t="s">
        <v>235</v>
      </c>
      <c r="B82" s="79" t="s">
        <v>164</v>
      </c>
      <c r="C82" s="79" t="s">
        <v>179</v>
      </c>
      <c r="D82" s="79" t="s">
        <v>174</v>
      </c>
      <c r="E82" s="79" t="s">
        <v>234</v>
      </c>
      <c r="F82" s="106" t="s">
        <v>180</v>
      </c>
      <c r="G82" s="77"/>
      <c r="H82" s="94"/>
      <c r="I82" s="94"/>
      <c r="J82" s="169"/>
      <c r="K82" s="194">
        <f t="shared" si="8"/>
        <v>0</v>
      </c>
      <c r="L82" s="169"/>
      <c r="M82" s="169"/>
    </row>
    <row r="83" spans="1:13" ht="38.25" hidden="1">
      <c r="A83" s="105" t="s">
        <v>255</v>
      </c>
      <c r="B83" s="79" t="s">
        <v>164</v>
      </c>
      <c r="C83" s="79" t="s">
        <v>179</v>
      </c>
      <c r="D83" s="79" t="s">
        <v>174</v>
      </c>
      <c r="E83" s="79" t="s">
        <v>234</v>
      </c>
      <c r="F83" s="106" t="s">
        <v>236</v>
      </c>
      <c r="G83" s="77"/>
      <c r="H83" s="94"/>
      <c r="I83" s="94"/>
      <c r="J83" s="169"/>
      <c r="K83" s="194">
        <f t="shared" si="8"/>
        <v>0</v>
      </c>
      <c r="L83" s="169"/>
      <c r="M83" s="169"/>
    </row>
    <row r="84" spans="1:13">
      <c r="A84" s="78" t="s">
        <v>188</v>
      </c>
      <c r="B84" s="79" t="s">
        <v>164</v>
      </c>
      <c r="C84" s="79" t="s">
        <v>189</v>
      </c>
      <c r="D84" s="79" t="s">
        <v>189</v>
      </c>
      <c r="E84" s="79" t="s">
        <v>300</v>
      </c>
      <c r="F84" s="79" t="s">
        <v>168</v>
      </c>
      <c r="G84" s="77">
        <v>0</v>
      </c>
      <c r="H84" s="94">
        <v>139.80000000000001</v>
      </c>
      <c r="I84" s="94">
        <f t="shared" si="0"/>
        <v>103.16999999999999</v>
      </c>
      <c r="J84" s="169">
        <v>226.04</v>
      </c>
      <c r="K84" s="194">
        <f t="shared" si="8"/>
        <v>-104.66</v>
      </c>
      <c r="L84" s="169">
        <v>121.38</v>
      </c>
      <c r="M84" s="169">
        <v>242.97</v>
      </c>
    </row>
    <row r="85" spans="1:13" hidden="1">
      <c r="A85" s="78" t="s">
        <v>188</v>
      </c>
      <c r="B85" s="78"/>
      <c r="C85" s="79"/>
      <c r="D85" s="79"/>
      <c r="E85" s="79"/>
      <c r="F85" s="79"/>
      <c r="G85" s="77"/>
      <c r="H85" s="94"/>
      <c r="I85" s="94">
        <f t="shared" si="0"/>
        <v>0</v>
      </c>
      <c r="J85" s="169"/>
      <c r="K85" s="194">
        <f t="shared" si="8"/>
        <v>0</v>
      </c>
      <c r="L85" s="169"/>
      <c r="M85" s="169"/>
    </row>
    <row r="86" spans="1:13">
      <c r="A86" s="316" t="s">
        <v>37</v>
      </c>
      <c r="B86" s="316"/>
      <c r="C86" s="316"/>
      <c r="D86" s="316"/>
      <c r="E86" s="316"/>
      <c r="F86" s="316"/>
      <c r="G86" s="77" t="e">
        <f>G7+G41+#REF!+G51+G56+G65+G70+G84</f>
        <v>#REF!</v>
      </c>
      <c r="H86" s="108" t="e">
        <f>H7+H41+H51+H56+H65+H70+H84</f>
        <v>#REF!</v>
      </c>
      <c r="I86" s="94" t="e">
        <f>M86-H86</f>
        <v>#REF!</v>
      </c>
      <c r="J86" s="94">
        <f>J7+J41+J51+J56+J65+J70+J84+J81</f>
        <v>9012.17</v>
      </c>
      <c r="K86" s="194">
        <f t="shared" si="8"/>
        <v>-3941.37</v>
      </c>
      <c r="L86" s="94">
        <f>L7+L41+L47+L51+L56+L65+L70+L84</f>
        <v>5070.8</v>
      </c>
      <c r="M86" s="94">
        <f>M7+M41+M47+M51+M56+M65+M70+M84</f>
        <v>9418</v>
      </c>
    </row>
    <row r="87" spans="1:13">
      <c r="H87" s="109">
        <v>5067.6000000000004</v>
      </c>
    </row>
    <row r="88" spans="1:13">
      <c r="H88" s="111" t="e">
        <f>H87-H86</f>
        <v>#REF!</v>
      </c>
      <c r="L88" s="110">
        <f>L86-5070.8</f>
        <v>0</v>
      </c>
    </row>
    <row r="93" spans="1:13">
      <c r="I93" s="112"/>
      <c r="J93" s="112"/>
      <c r="K93" s="112"/>
      <c r="L93" s="112"/>
      <c r="M93" s="113"/>
    </row>
  </sheetData>
  <mergeCells count="4">
    <mergeCell ref="F1:N1"/>
    <mergeCell ref="O1:P1"/>
    <mergeCell ref="A86:F86"/>
    <mergeCell ref="A3:M3"/>
  </mergeCells>
  <phoneticPr fontId="37" type="noConversion"/>
  <pageMargins left="1.1417322834645669" right="0.19685039370078741" top="0.59055118110236227" bottom="0.27559055118110237" header="0.31496062992125984" footer="0.31496062992125984"/>
  <pageSetup paperSize="9" scale="65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33"/>
  <sheetViews>
    <sheetView view="pageBreakPreview" zoomScale="90" zoomScaleSheetLayoutView="90" workbookViewId="0">
      <selection activeCell="I100" sqref="I100"/>
    </sheetView>
  </sheetViews>
  <sheetFormatPr defaultColWidth="36" defaultRowHeight="12.75"/>
  <cols>
    <col min="1" max="1" width="57.42578125" style="24" customWidth="1"/>
    <col min="2" max="2" width="21.28515625" style="24" hidden="1" customWidth="1"/>
    <col min="3" max="3" width="7.42578125" style="26" customWidth="1"/>
    <col min="4" max="4" width="6.7109375" style="26" customWidth="1"/>
    <col min="5" max="5" width="16.42578125" style="26" customWidth="1"/>
    <col min="6" max="6" width="10.7109375" style="26" customWidth="1"/>
    <col min="7" max="7" width="10.7109375" style="253" hidden="1" customWidth="1"/>
    <col min="8" max="8" width="21.5703125" style="110" customWidth="1"/>
    <col min="9" max="9" width="15.42578125" style="111" customWidth="1"/>
    <col min="10" max="10" width="9.140625" style="27" hidden="1" customWidth="1"/>
    <col min="11" max="253" width="9.140625" style="27" customWidth="1"/>
    <col min="254" max="254" width="3.5703125" style="27" customWidth="1"/>
    <col min="255" max="16384" width="36" style="27"/>
  </cols>
  <sheetData>
    <row r="1" spans="1:12" ht="113.25" customHeight="1">
      <c r="A1" s="20"/>
      <c r="B1" s="20"/>
      <c r="C1" s="20"/>
      <c r="E1" s="293" t="s">
        <v>488</v>
      </c>
      <c r="F1" s="317"/>
      <c r="G1" s="317"/>
      <c r="H1" s="317"/>
      <c r="I1" s="317"/>
      <c r="J1" s="317"/>
      <c r="K1" s="312"/>
      <c r="L1" s="312"/>
    </row>
    <row r="2" spans="1:12" ht="16.5" customHeight="1">
      <c r="H2" s="89"/>
      <c r="I2" s="89"/>
    </row>
    <row r="3" spans="1:12" s="29" customFormat="1" ht="89.25" customHeight="1">
      <c r="A3" s="313" t="s">
        <v>489</v>
      </c>
      <c r="B3" s="313"/>
      <c r="C3" s="313"/>
      <c r="D3" s="313"/>
      <c r="E3" s="313"/>
      <c r="F3" s="313"/>
      <c r="G3" s="313"/>
      <c r="H3" s="313"/>
      <c r="I3" s="313"/>
    </row>
    <row r="4" spans="1:12" s="28" customFormat="1" ht="15.75">
      <c r="A4" s="91"/>
      <c r="B4" s="91"/>
      <c r="C4" s="91"/>
      <c r="D4" s="91"/>
      <c r="E4" s="92"/>
      <c r="F4" s="93"/>
      <c r="G4" s="254"/>
      <c r="H4" s="274"/>
      <c r="I4" s="129" t="s">
        <v>266</v>
      </c>
    </row>
    <row r="5" spans="1:12" s="53" customFormat="1" ht="81.75" customHeight="1">
      <c r="A5" s="179" t="s">
        <v>69</v>
      </c>
      <c r="B5" s="179"/>
      <c r="C5" s="178" t="s">
        <v>159</v>
      </c>
      <c r="D5" s="178" t="s">
        <v>160</v>
      </c>
      <c r="E5" s="178" t="s">
        <v>161</v>
      </c>
      <c r="F5" s="224" t="s">
        <v>162</v>
      </c>
      <c r="G5" s="255" t="s">
        <v>409</v>
      </c>
      <c r="H5" s="189" t="s">
        <v>283</v>
      </c>
      <c r="I5" s="189" t="s">
        <v>403</v>
      </c>
    </row>
    <row r="6" spans="1:12" s="52" customFormat="1">
      <c r="A6" s="175">
        <v>1</v>
      </c>
      <c r="B6" s="175">
        <v>2</v>
      </c>
      <c r="C6" s="178" t="s">
        <v>385</v>
      </c>
      <c r="D6" s="178" t="s">
        <v>70</v>
      </c>
      <c r="E6" s="178" t="s">
        <v>71</v>
      </c>
      <c r="F6" s="224" t="s">
        <v>72</v>
      </c>
      <c r="G6" s="255" t="s">
        <v>73</v>
      </c>
      <c r="H6" s="244">
        <v>6</v>
      </c>
      <c r="I6" s="190">
        <v>7</v>
      </c>
    </row>
    <row r="7" spans="1:12" s="28" customFormat="1" hidden="1">
      <c r="A7" s="191"/>
      <c r="B7" s="192" t="s">
        <v>164</v>
      </c>
      <c r="C7" s="192"/>
      <c r="D7" s="192"/>
      <c r="E7" s="192"/>
      <c r="F7" s="225"/>
      <c r="G7" s="256"/>
      <c r="H7" s="169"/>
      <c r="I7" s="194"/>
    </row>
    <row r="8" spans="1:12" s="30" customFormat="1" ht="21" customHeight="1">
      <c r="A8" s="191" t="s">
        <v>373</v>
      </c>
      <c r="B8" s="178" t="s">
        <v>164</v>
      </c>
      <c r="C8" s="178"/>
      <c r="D8" s="178"/>
      <c r="E8" s="178"/>
      <c r="F8" s="224"/>
      <c r="G8" s="255" t="s">
        <v>514</v>
      </c>
      <c r="H8" s="169">
        <v>162.66999999999999</v>
      </c>
      <c r="I8" s="194">
        <v>5126.8999999999996</v>
      </c>
    </row>
    <row r="9" spans="1:12" s="28" customFormat="1" ht="29.25" customHeight="1">
      <c r="A9" s="191" t="s">
        <v>163</v>
      </c>
      <c r="B9" s="103" t="s">
        <v>164</v>
      </c>
      <c r="C9" s="100" t="s">
        <v>165</v>
      </c>
      <c r="D9" s="103"/>
      <c r="E9" s="103"/>
      <c r="F9" s="226"/>
      <c r="G9" s="257" t="s">
        <v>505</v>
      </c>
      <c r="H9" s="169">
        <v>-700.12</v>
      </c>
      <c r="I9" s="194">
        <v>3979.7</v>
      </c>
    </row>
    <row r="10" spans="1:12" s="28" customFormat="1" ht="34.5" customHeight="1">
      <c r="A10" s="191" t="s">
        <v>166</v>
      </c>
      <c r="B10" s="103" t="s">
        <v>164</v>
      </c>
      <c r="C10" s="100" t="s">
        <v>165</v>
      </c>
      <c r="D10" s="100" t="s">
        <v>167</v>
      </c>
      <c r="E10" s="103"/>
      <c r="F10" s="226"/>
      <c r="G10" s="257" t="s">
        <v>491</v>
      </c>
      <c r="H10" s="169">
        <f t="shared" ref="H10:H99" si="0">I10-G10</f>
        <v>-168.81</v>
      </c>
      <c r="I10" s="194">
        <f>I11</f>
        <v>491.19</v>
      </c>
    </row>
    <row r="11" spans="1:12" s="28" customFormat="1">
      <c r="A11" s="78" t="s">
        <v>421</v>
      </c>
      <c r="B11" s="103" t="s">
        <v>164</v>
      </c>
      <c r="C11" s="103" t="s">
        <v>165</v>
      </c>
      <c r="D11" s="103" t="s">
        <v>167</v>
      </c>
      <c r="E11" s="103" t="s">
        <v>423</v>
      </c>
      <c r="F11" s="226"/>
      <c r="G11" s="257" t="s">
        <v>491</v>
      </c>
      <c r="H11" s="169">
        <f t="shared" si="0"/>
        <v>-168.81</v>
      </c>
      <c r="I11" s="169">
        <f>I12</f>
        <v>491.19</v>
      </c>
    </row>
    <row r="12" spans="1:12" s="28" customFormat="1" hidden="1">
      <c r="A12" s="78" t="s">
        <v>456</v>
      </c>
      <c r="B12" s="103"/>
      <c r="C12" s="103" t="s">
        <v>165</v>
      </c>
      <c r="D12" s="103" t="s">
        <v>167</v>
      </c>
      <c r="E12" s="103" t="s">
        <v>434</v>
      </c>
      <c r="F12" s="226"/>
      <c r="G12" s="257" t="s">
        <v>415</v>
      </c>
      <c r="H12" s="169">
        <f t="shared" si="0"/>
        <v>-295.78000000000003</v>
      </c>
      <c r="I12" s="169">
        <f>I13</f>
        <v>491.19</v>
      </c>
    </row>
    <row r="13" spans="1:12" s="28" customFormat="1">
      <c r="A13" s="78" t="s">
        <v>424</v>
      </c>
      <c r="B13" s="103"/>
      <c r="C13" s="103" t="s">
        <v>165</v>
      </c>
      <c r="D13" s="103" t="s">
        <v>167</v>
      </c>
      <c r="E13" s="103" t="s">
        <v>434</v>
      </c>
      <c r="F13" s="226"/>
      <c r="G13" s="257" t="s">
        <v>491</v>
      </c>
      <c r="H13" s="169">
        <f t="shared" si="0"/>
        <v>-168.81</v>
      </c>
      <c r="I13" s="169">
        <f>I14</f>
        <v>491.19</v>
      </c>
    </row>
    <row r="14" spans="1:12" s="28" customFormat="1" ht="32.25" customHeight="1">
      <c r="A14" s="78" t="s">
        <v>425</v>
      </c>
      <c r="B14" s="103"/>
      <c r="C14" s="103" t="s">
        <v>165</v>
      </c>
      <c r="D14" s="103" t="s">
        <v>167</v>
      </c>
      <c r="E14" s="103" t="s">
        <v>422</v>
      </c>
      <c r="F14" s="226"/>
      <c r="G14" s="257" t="s">
        <v>491</v>
      </c>
      <c r="H14" s="169">
        <f t="shared" si="0"/>
        <v>-168.81</v>
      </c>
      <c r="I14" s="169">
        <f>I15</f>
        <v>491.19</v>
      </c>
    </row>
    <row r="15" spans="1:12" s="28" customFormat="1" ht="32.25" customHeight="1">
      <c r="A15" s="78" t="s">
        <v>426</v>
      </c>
      <c r="B15" s="103"/>
      <c r="C15" s="103" t="s">
        <v>165</v>
      </c>
      <c r="D15" s="103" t="s">
        <v>167</v>
      </c>
      <c r="E15" s="103" t="s">
        <v>389</v>
      </c>
      <c r="F15" s="226"/>
      <c r="G15" s="257" t="s">
        <v>491</v>
      </c>
      <c r="H15" s="169">
        <f t="shared" si="0"/>
        <v>-168.81</v>
      </c>
      <c r="I15" s="169">
        <f>I16+I17</f>
        <v>491.19</v>
      </c>
    </row>
    <row r="16" spans="1:12" s="28" customFormat="1">
      <c r="A16" s="101" t="s">
        <v>240</v>
      </c>
      <c r="B16" s="103" t="s">
        <v>164</v>
      </c>
      <c r="C16" s="103" t="s">
        <v>165</v>
      </c>
      <c r="D16" s="103" t="s">
        <v>167</v>
      </c>
      <c r="E16" s="103" t="s">
        <v>389</v>
      </c>
      <c r="F16" s="226" t="s">
        <v>169</v>
      </c>
      <c r="G16" s="257" t="s">
        <v>416</v>
      </c>
      <c r="H16" s="169">
        <f t="shared" si="0"/>
        <v>-136.10000000000002</v>
      </c>
      <c r="I16" s="169">
        <v>363.9</v>
      </c>
      <c r="L16" s="27"/>
    </row>
    <row r="17" spans="1:12" s="28" customFormat="1">
      <c r="A17" s="101" t="s">
        <v>241</v>
      </c>
      <c r="B17" s="103" t="s">
        <v>164</v>
      </c>
      <c r="C17" s="103" t="s">
        <v>165</v>
      </c>
      <c r="D17" s="103" t="s">
        <v>167</v>
      </c>
      <c r="E17" s="103" t="s">
        <v>389</v>
      </c>
      <c r="F17" s="226" t="s">
        <v>229</v>
      </c>
      <c r="G17" s="257" t="s">
        <v>490</v>
      </c>
      <c r="H17" s="169">
        <f t="shared" si="0"/>
        <v>-32.709999999999994</v>
      </c>
      <c r="I17" s="169">
        <v>127.29</v>
      </c>
      <c r="L17" s="27"/>
    </row>
    <row r="18" spans="1:12" s="54" customFormat="1" ht="38.25" hidden="1" customHeight="1">
      <c r="A18" s="99" t="s">
        <v>65</v>
      </c>
      <c r="B18" s="103" t="s">
        <v>164</v>
      </c>
      <c r="C18" s="103" t="s">
        <v>165</v>
      </c>
      <c r="D18" s="100"/>
      <c r="E18" s="100"/>
      <c r="F18" s="227"/>
      <c r="G18" s="258"/>
      <c r="H18" s="169">
        <f t="shared" si="0"/>
        <v>488.40000000000003</v>
      </c>
      <c r="I18" s="169">
        <f>I19</f>
        <v>488.40000000000003</v>
      </c>
      <c r="J18" s="28"/>
    </row>
    <row r="19" spans="1:12" s="54" customFormat="1" ht="42.75" customHeight="1">
      <c r="A19" s="99" t="s">
        <v>65</v>
      </c>
      <c r="B19" s="103" t="s">
        <v>164</v>
      </c>
      <c r="C19" s="184" t="s">
        <v>165</v>
      </c>
      <c r="D19" s="184" t="s">
        <v>171</v>
      </c>
      <c r="E19" s="103"/>
      <c r="F19" s="228"/>
      <c r="G19" s="259" t="s">
        <v>491</v>
      </c>
      <c r="H19" s="169">
        <f t="shared" si="0"/>
        <v>-171.59999999999997</v>
      </c>
      <c r="I19" s="194">
        <f>I21</f>
        <v>488.40000000000003</v>
      </c>
      <c r="J19" s="28"/>
    </row>
    <row r="20" spans="1:12" s="54" customFormat="1" ht="25.5" customHeight="1">
      <c r="A20" s="78" t="s">
        <v>421</v>
      </c>
      <c r="B20" s="103"/>
      <c r="C20" s="102" t="s">
        <v>165</v>
      </c>
      <c r="D20" s="102" t="s">
        <v>171</v>
      </c>
      <c r="E20" s="103" t="s">
        <v>423</v>
      </c>
      <c r="F20" s="228"/>
      <c r="G20" s="259" t="s">
        <v>491</v>
      </c>
      <c r="H20" s="169">
        <f t="shared" si="0"/>
        <v>-171.59999999999997</v>
      </c>
      <c r="I20" s="169">
        <f>I21</f>
        <v>488.40000000000003</v>
      </c>
      <c r="J20" s="28"/>
    </row>
    <row r="21" spans="1:12" s="54" customFormat="1" ht="30" customHeight="1">
      <c r="A21" s="101" t="s">
        <v>435</v>
      </c>
      <c r="B21" s="103" t="s">
        <v>164</v>
      </c>
      <c r="C21" s="102" t="s">
        <v>165</v>
      </c>
      <c r="D21" s="102" t="s">
        <v>171</v>
      </c>
      <c r="E21" s="103" t="s">
        <v>436</v>
      </c>
      <c r="F21" s="228"/>
      <c r="G21" s="259" t="s">
        <v>491</v>
      </c>
      <c r="H21" s="169">
        <f t="shared" si="0"/>
        <v>-171.59999999999997</v>
      </c>
      <c r="I21" s="169">
        <f>I23</f>
        <v>488.40000000000003</v>
      </c>
      <c r="J21" s="28"/>
    </row>
    <row r="22" spans="1:12" s="54" customFormat="1" ht="30" customHeight="1">
      <c r="A22" s="249" t="s">
        <v>442</v>
      </c>
      <c r="B22" s="103"/>
      <c r="C22" s="102" t="s">
        <v>165</v>
      </c>
      <c r="D22" s="102" t="s">
        <v>171</v>
      </c>
      <c r="E22" s="103" t="s">
        <v>437</v>
      </c>
      <c r="F22" s="228"/>
      <c r="G22" s="259" t="s">
        <v>491</v>
      </c>
      <c r="H22" s="169">
        <f t="shared" si="0"/>
        <v>-171.59999999999997</v>
      </c>
      <c r="I22" s="169">
        <f>I21</f>
        <v>488.40000000000003</v>
      </c>
      <c r="J22" s="28"/>
    </row>
    <row r="23" spans="1:12" s="54" customFormat="1" ht="26.25" customHeight="1">
      <c r="A23" s="101" t="s">
        <v>426</v>
      </c>
      <c r="B23" s="103" t="s">
        <v>164</v>
      </c>
      <c r="C23" s="102" t="s">
        <v>165</v>
      </c>
      <c r="D23" s="102" t="s">
        <v>171</v>
      </c>
      <c r="E23" s="103" t="s">
        <v>404</v>
      </c>
      <c r="F23" s="228"/>
      <c r="G23" s="259" t="s">
        <v>491</v>
      </c>
      <c r="H23" s="169">
        <f t="shared" si="0"/>
        <v>-171.59999999999997</v>
      </c>
      <c r="I23" s="169">
        <f>I24+I25</f>
        <v>488.40000000000003</v>
      </c>
      <c r="J23" s="28"/>
    </row>
    <row r="24" spans="1:12" s="54" customFormat="1" ht="19.5" customHeight="1">
      <c r="A24" s="101" t="s">
        <v>240</v>
      </c>
      <c r="B24" s="103" t="s">
        <v>164</v>
      </c>
      <c r="C24" s="102" t="s">
        <v>165</v>
      </c>
      <c r="D24" s="102" t="s">
        <v>171</v>
      </c>
      <c r="E24" s="103" t="s">
        <v>404</v>
      </c>
      <c r="F24" s="228" t="s">
        <v>169</v>
      </c>
      <c r="G24" s="259" t="s">
        <v>416</v>
      </c>
      <c r="H24" s="169">
        <f t="shared" si="0"/>
        <v>-138.88999999999999</v>
      </c>
      <c r="I24" s="169">
        <v>361.11</v>
      </c>
      <c r="J24" s="28"/>
    </row>
    <row r="25" spans="1:12" s="54" customFormat="1" ht="18.75" customHeight="1">
      <c r="A25" s="101" t="s">
        <v>265</v>
      </c>
      <c r="B25" s="103" t="s">
        <v>164</v>
      </c>
      <c r="C25" s="102" t="s">
        <v>165</v>
      </c>
      <c r="D25" s="102" t="s">
        <v>171</v>
      </c>
      <c r="E25" s="103" t="s">
        <v>404</v>
      </c>
      <c r="F25" s="228" t="s">
        <v>229</v>
      </c>
      <c r="G25" s="259" t="s">
        <v>490</v>
      </c>
      <c r="H25" s="169">
        <f t="shared" si="0"/>
        <v>-32.709999999999994</v>
      </c>
      <c r="I25" s="169">
        <v>127.29</v>
      </c>
      <c r="J25" s="28"/>
    </row>
    <row r="26" spans="1:12" s="54" customFormat="1" ht="0.75" customHeight="1">
      <c r="A26" s="101" t="s">
        <v>64</v>
      </c>
      <c r="B26" s="103" t="s">
        <v>164</v>
      </c>
      <c r="C26" s="103" t="s">
        <v>165</v>
      </c>
      <c r="D26" s="103"/>
      <c r="E26" s="103"/>
      <c r="F26" s="226"/>
      <c r="G26" s="257" t="s">
        <v>416</v>
      </c>
      <c r="H26" s="169">
        <f t="shared" si="0"/>
        <v>-500</v>
      </c>
      <c r="I26" s="169">
        <f>I27</f>
        <v>0</v>
      </c>
    </row>
    <row r="27" spans="1:12" ht="43.5" hidden="1" customHeight="1">
      <c r="A27" s="236" t="s">
        <v>64</v>
      </c>
      <c r="B27" s="103" t="s">
        <v>164</v>
      </c>
      <c r="C27" s="100" t="s">
        <v>165</v>
      </c>
      <c r="D27" s="100" t="s">
        <v>173</v>
      </c>
      <c r="E27" s="103"/>
      <c r="F27" s="226"/>
      <c r="G27" s="257"/>
      <c r="H27" s="169">
        <f t="shared" si="0"/>
        <v>0</v>
      </c>
      <c r="I27" s="169">
        <f>I28</f>
        <v>0</v>
      </c>
    </row>
    <row r="28" spans="1:12" ht="52.5" hidden="1" customHeight="1">
      <c r="A28" s="252" t="s">
        <v>457</v>
      </c>
      <c r="B28" s="103"/>
      <c r="C28" s="103" t="s">
        <v>165</v>
      </c>
      <c r="D28" s="103" t="s">
        <v>173</v>
      </c>
      <c r="E28" s="103" t="s">
        <v>438</v>
      </c>
      <c r="F28" s="226"/>
      <c r="G28" s="257"/>
      <c r="H28" s="169">
        <f t="shared" si="0"/>
        <v>0</v>
      </c>
      <c r="I28" s="169">
        <f>I29</f>
        <v>0</v>
      </c>
    </row>
    <row r="29" spans="1:12" ht="51" hidden="1" customHeight="1">
      <c r="A29" s="101" t="s">
        <v>440</v>
      </c>
      <c r="B29" s="103" t="s">
        <v>164</v>
      </c>
      <c r="C29" s="103" t="s">
        <v>165</v>
      </c>
      <c r="D29" s="103" t="s">
        <v>173</v>
      </c>
      <c r="E29" s="103" t="s">
        <v>441</v>
      </c>
      <c r="F29" s="226"/>
      <c r="G29" s="257"/>
      <c r="H29" s="169">
        <f t="shared" si="0"/>
        <v>0</v>
      </c>
      <c r="I29" s="169">
        <f>I30</f>
        <v>0</v>
      </c>
    </row>
    <row r="30" spans="1:12" ht="57" hidden="1" customHeight="1">
      <c r="A30" s="78" t="s">
        <v>458</v>
      </c>
      <c r="B30" s="103" t="s">
        <v>164</v>
      </c>
      <c r="C30" s="103" t="s">
        <v>165</v>
      </c>
      <c r="D30" s="103" t="s">
        <v>173</v>
      </c>
      <c r="E30" s="103" t="s">
        <v>405</v>
      </c>
      <c r="F30" s="226"/>
      <c r="G30" s="257"/>
      <c r="H30" s="169">
        <f t="shared" si="0"/>
        <v>0</v>
      </c>
      <c r="I30" s="169">
        <f>I31</f>
        <v>0</v>
      </c>
    </row>
    <row r="31" spans="1:12" ht="45" hidden="1" customHeight="1">
      <c r="A31" s="78" t="s">
        <v>426</v>
      </c>
      <c r="B31" s="103"/>
      <c r="C31" s="103" t="s">
        <v>165</v>
      </c>
      <c r="D31" s="103" t="s">
        <v>173</v>
      </c>
      <c r="E31" s="103" t="s">
        <v>391</v>
      </c>
      <c r="F31" s="226"/>
      <c r="G31" s="257"/>
      <c r="H31" s="169">
        <f t="shared" si="0"/>
        <v>0</v>
      </c>
      <c r="I31" s="169">
        <f>I32+I33</f>
        <v>0</v>
      </c>
    </row>
    <row r="32" spans="1:12" ht="12.75" hidden="1" customHeight="1">
      <c r="A32" s="197" t="s">
        <v>240</v>
      </c>
      <c r="B32" s="103" t="s">
        <v>164</v>
      </c>
      <c r="C32" s="103" t="s">
        <v>165</v>
      </c>
      <c r="D32" s="103" t="s">
        <v>173</v>
      </c>
      <c r="E32" s="103" t="s">
        <v>391</v>
      </c>
      <c r="F32" s="229" t="s">
        <v>169</v>
      </c>
      <c r="G32" s="260"/>
      <c r="H32" s="169">
        <f t="shared" si="0"/>
        <v>0</v>
      </c>
      <c r="I32" s="169"/>
    </row>
    <row r="33" spans="1:10" ht="38.25" hidden="1" customHeight="1">
      <c r="A33" s="197" t="s">
        <v>243</v>
      </c>
      <c r="B33" s="103" t="s">
        <v>164</v>
      </c>
      <c r="C33" s="103" t="s">
        <v>165</v>
      </c>
      <c r="D33" s="103" t="s">
        <v>173</v>
      </c>
      <c r="E33" s="103" t="s">
        <v>391</v>
      </c>
      <c r="F33" s="229" t="s">
        <v>229</v>
      </c>
      <c r="G33" s="260"/>
      <c r="H33" s="169">
        <f t="shared" si="0"/>
        <v>0</v>
      </c>
      <c r="I33" s="169"/>
    </row>
    <row r="34" spans="1:10" ht="25.5" hidden="1" customHeight="1">
      <c r="A34" s="197" t="s">
        <v>297</v>
      </c>
      <c r="B34" s="103" t="s">
        <v>164</v>
      </c>
      <c r="C34" s="103" t="s">
        <v>165</v>
      </c>
      <c r="D34" s="103" t="s">
        <v>173</v>
      </c>
      <c r="E34" s="103" t="s">
        <v>231</v>
      </c>
      <c r="F34" s="226"/>
      <c r="G34" s="257"/>
      <c r="H34" s="169">
        <f t="shared" si="0"/>
        <v>0</v>
      </c>
      <c r="I34" s="169">
        <f>I35+I36+I37+I38+I39</f>
        <v>0</v>
      </c>
    </row>
    <row r="35" spans="1:10" ht="25.5" hidden="1" customHeight="1">
      <c r="A35" s="197" t="s">
        <v>244</v>
      </c>
      <c r="B35" s="103" t="s">
        <v>164</v>
      </c>
      <c r="C35" s="103" t="s">
        <v>165</v>
      </c>
      <c r="D35" s="103" t="s">
        <v>173</v>
      </c>
      <c r="E35" s="103" t="s">
        <v>231</v>
      </c>
      <c r="F35" s="222" t="s">
        <v>172</v>
      </c>
      <c r="G35" s="261"/>
      <c r="H35" s="169">
        <f t="shared" si="0"/>
        <v>0</v>
      </c>
      <c r="I35" s="169">
        <v>0</v>
      </c>
    </row>
    <row r="36" spans="1:10" ht="25.5" hidden="1" customHeight="1">
      <c r="A36" s="197" t="s">
        <v>181</v>
      </c>
      <c r="B36" s="103" t="s">
        <v>164</v>
      </c>
      <c r="C36" s="103" t="s">
        <v>165</v>
      </c>
      <c r="D36" s="103" t="s">
        <v>173</v>
      </c>
      <c r="E36" s="103" t="s">
        <v>391</v>
      </c>
      <c r="F36" s="222">
        <v>244</v>
      </c>
      <c r="G36" s="261"/>
      <c r="H36" s="169">
        <f t="shared" si="0"/>
        <v>0</v>
      </c>
      <c r="I36" s="169"/>
    </row>
    <row r="37" spans="1:10" ht="76.5" hidden="1" customHeight="1">
      <c r="A37" s="197" t="s">
        <v>245</v>
      </c>
      <c r="B37" s="103" t="s">
        <v>164</v>
      </c>
      <c r="C37" s="103" t="s">
        <v>165</v>
      </c>
      <c r="D37" s="103" t="s">
        <v>173</v>
      </c>
      <c r="E37" s="103" t="s">
        <v>231</v>
      </c>
      <c r="F37" s="229" t="s">
        <v>246</v>
      </c>
      <c r="G37" s="260"/>
      <c r="H37" s="169">
        <f t="shared" si="0"/>
        <v>0</v>
      </c>
      <c r="I37" s="169">
        <v>0</v>
      </c>
    </row>
    <row r="38" spans="1:10" ht="12.75" hidden="1" customHeight="1">
      <c r="A38" s="197" t="s">
        <v>176</v>
      </c>
      <c r="B38" s="103" t="s">
        <v>164</v>
      </c>
      <c r="C38" s="103" t="s">
        <v>165</v>
      </c>
      <c r="D38" s="103" t="s">
        <v>173</v>
      </c>
      <c r="E38" s="103" t="s">
        <v>231</v>
      </c>
      <c r="F38" s="229" t="s">
        <v>177</v>
      </c>
      <c r="G38" s="260"/>
      <c r="H38" s="169">
        <f t="shared" si="0"/>
        <v>0</v>
      </c>
      <c r="I38" s="169">
        <v>0</v>
      </c>
    </row>
    <row r="39" spans="1:10" ht="12.75" hidden="1" customHeight="1">
      <c r="A39" s="197" t="s">
        <v>247</v>
      </c>
      <c r="B39" s="103" t="s">
        <v>164</v>
      </c>
      <c r="C39" s="103" t="s">
        <v>165</v>
      </c>
      <c r="D39" s="103" t="s">
        <v>173</v>
      </c>
      <c r="E39" s="103" t="s">
        <v>231</v>
      </c>
      <c r="F39" s="229" t="s">
        <v>178</v>
      </c>
      <c r="G39" s="260"/>
      <c r="H39" s="169">
        <f t="shared" si="0"/>
        <v>0</v>
      </c>
      <c r="I39" s="169">
        <v>0</v>
      </c>
    </row>
    <row r="40" spans="1:10" ht="12.75" hidden="1" customHeight="1">
      <c r="A40" s="214" t="s">
        <v>63</v>
      </c>
      <c r="B40" s="103" t="s">
        <v>164</v>
      </c>
      <c r="C40" s="103" t="s">
        <v>165</v>
      </c>
      <c r="D40" s="103"/>
      <c r="E40" s="103"/>
      <c r="F40" s="226"/>
      <c r="G40" s="257" t="s">
        <v>410</v>
      </c>
      <c r="H40" s="169">
        <f t="shared" si="0"/>
        <v>1</v>
      </c>
      <c r="I40" s="169">
        <f t="shared" ref="I40:I46" si="1">I41</f>
        <v>10</v>
      </c>
    </row>
    <row r="41" spans="1:10">
      <c r="A41" s="214" t="s">
        <v>63</v>
      </c>
      <c r="B41" s="103" t="s">
        <v>164</v>
      </c>
      <c r="C41" s="100" t="s">
        <v>165</v>
      </c>
      <c r="D41" s="100" t="s">
        <v>179</v>
      </c>
      <c r="E41" s="103"/>
      <c r="F41" s="226"/>
      <c r="G41" s="257" t="s">
        <v>410</v>
      </c>
      <c r="H41" s="169">
        <f t="shared" si="0"/>
        <v>1</v>
      </c>
      <c r="I41" s="194">
        <f t="shared" si="1"/>
        <v>10</v>
      </c>
    </row>
    <row r="42" spans="1:10" ht="42" customHeight="1">
      <c r="A42" s="252" t="s">
        <v>457</v>
      </c>
      <c r="B42" s="103"/>
      <c r="C42" s="103" t="s">
        <v>165</v>
      </c>
      <c r="D42" s="103" t="s">
        <v>179</v>
      </c>
      <c r="E42" s="103" t="s">
        <v>438</v>
      </c>
      <c r="F42" s="226"/>
      <c r="G42" s="257" t="s">
        <v>410</v>
      </c>
      <c r="H42" s="169">
        <f t="shared" si="0"/>
        <v>1</v>
      </c>
      <c r="I42" s="169">
        <f t="shared" si="1"/>
        <v>10</v>
      </c>
    </row>
    <row r="43" spans="1:10" ht="25.5">
      <c r="A43" s="251" t="s">
        <v>443</v>
      </c>
      <c r="B43" s="103"/>
      <c r="C43" s="103" t="s">
        <v>165</v>
      </c>
      <c r="D43" s="103" t="s">
        <v>179</v>
      </c>
      <c r="E43" s="103" t="s">
        <v>444</v>
      </c>
      <c r="F43" s="226"/>
      <c r="G43" s="257" t="s">
        <v>410</v>
      </c>
      <c r="H43" s="169">
        <f t="shared" si="0"/>
        <v>1</v>
      </c>
      <c r="I43" s="169">
        <f t="shared" si="1"/>
        <v>10</v>
      </c>
    </row>
    <row r="44" spans="1:10" ht="25.5">
      <c r="A44" s="251" t="s">
        <v>462</v>
      </c>
      <c r="B44" s="103"/>
      <c r="C44" s="103" t="s">
        <v>165</v>
      </c>
      <c r="D44" s="103" t="s">
        <v>179</v>
      </c>
      <c r="E44" s="103" t="s">
        <v>445</v>
      </c>
      <c r="F44" s="226"/>
      <c r="G44" s="257" t="s">
        <v>410</v>
      </c>
      <c r="H44" s="169">
        <f t="shared" si="0"/>
        <v>1</v>
      </c>
      <c r="I44" s="169">
        <f t="shared" si="1"/>
        <v>10</v>
      </c>
    </row>
    <row r="45" spans="1:10">
      <c r="A45" s="251" t="s">
        <v>446</v>
      </c>
      <c r="B45" s="103"/>
      <c r="C45" s="103" t="s">
        <v>165</v>
      </c>
      <c r="D45" s="103" t="s">
        <v>179</v>
      </c>
      <c r="E45" s="103" t="s">
        <v>447</v>
      </c>
      <c r="F45" s="226"/>
      <c r="G45" s="257" t="s">
        <v>410</v>
      </c>
      <c r="H45" s="169">
        <f t="shared" si="0"/>
        <v>1</v>
      </c>
      <c r="I45" s="169">
        <f t="shared" si="1"/>
        <v>10</v>
      </c>
    </row>
    <row r="46" spans="1:10" ht="25.5">
      <c r="A46" s="198" t="s">
        <v>381</v>
      </c>
      <c r="B46" s="103" t="s">
        <v>164</v>
      </c>
      <c r="C46" s="103" t="s">
        <v>165</v>
      </c>
      <c r="D46" s="103" t="s">
        <v>179</v>
      </c>
      <c r="E46" s="103" t="s">
        <v>390</v>
      </c>
      <c r="F46" s="226"/>
      <c r="G46" s="257" t="s">
        <v>410</v>
      </c>
      <c r="H46" s="169">
        <f t="shared" si="0"/>
        <v>1</v>
      </c>
      <c r="I46" s="169">
        <f t="shared" si="1"/>
        <v>10</v>
      </c>
      <c r="J46" s="27" t="s">
        <v>248</v>
      </c>
    </row>
    <row r="47" spans="1:10">
      <c r="A47" s="198" t="s">
        <v>380</v>
      </c>
      <c r="B47" s="103" t="s">
        <v>164</v>
      </c>
      <c r="C47" s="103" t="s">
        <v>165</v>
      </c>
      <c r="D47" s="103" t="s">
        <v>179</v>
      </c>
      <c r="E47" s="103" t="s">
        <v>390</v>
      </c>
      <c r="F47" s="224" t="s">
        <v>374</v>
      </c>
      <c r="G47" s="255" t="s">
        <v>410</v>
      </c>
      <c r="H47" s="169">
        <f t="shared" si="0"/>
        <v>1</v>
      </c>
      <c r="I47" s="169">
        <v>10</v>
      </c>
    </row>
    <row r="48" spans="1:10">
      <c r="A48" s="217" t="s">
        <v>375</v>
      </c>
      <c r="B48" s="103" t="s">
        <v>164</v>
      </c>
      <c r="C48" s="100" t="s">
        <v>165</v>
      </c>
      <c r="D48" s="100" t="s">
        <v>284</v>
      </c>
      <c r="E48" s="103"/>
      <c r="F48" s="224"/>
      <c r="G48" s="255" t="s">
        <v>494</v>
      </c>
      <c r="H48" s="169">
        <f t="shared" si="0"/>
        <v>1039.5300000000002</v>
      </c>
      <c r="I48" s="194">
        <f>I49</f>
        <v>2990.11</v>
      </c>
    </row>
    <row r="49" spans="1:10" ht="36" customHeight="1">
      <c r="A49" s="252" t="s">
        <v>457</v>
      </c>
      <c r="B49" s="103" t="s">
        <v>164</v>
      </c>
      <c r="C49" s="103" t="s">
        <v>165</v>
      </c>
      <c r="D49" s="103" t="s">
        <v>284</v>
      </c>
      <c r="E49" s="103" t="s">
        <v>438</v>
      </c>
      <c r="F49" s="224"/>
      <c r="G49" s="255" t="s">
        <v>494</v>
      </c>
      <c r="H49" s="169">
        <f t="shared" si="0"/>
        <v>1039.5300000000002</v>
      </c>
      <c r="I49" s="169">
        <f>I50</f>
        <v>2990.11</v>
      </c>
    </row>
    <row r="50" spans="1:10" ht="25.5">
      <c r="A50" s="101" t="s">
        <v>440</v>
      </c>
      <c r="B50" s="103" t="s">
        <v>164</v>
      </c>
      <c r="C50" s="103" t="s">
        <v>165</v>
      </c>
      <c r="D50" s="103" t="s">
        <v>284</v>
      </c>
      <c r="E50" s="103" t="s">
        <v>441</v>
      </c>
      <c r="F50" s="224"/>
      <c r="G50" s="255" t="s">
        <v>494</v>
      </c>
      <c r="H50" s="169">
        <f t="shared" si="0"/>
        <v>1039.5300000000002</v>
      </c>
      <c r="I50" s="169">
        <f>I51</f>
        <v>2990.11</v>
      </c>
    </row>
    <row r="51" spans="1:10" ht="24.75" customHeight="1">
      <c r="A51" s="197" t="s">
        <v>448</v>
      </c>
      <c r="B51" s="103" t="s">
        <v>164</v>
      </c>
      <c r="C51" s="103" t="s">
        <v>165</v>
      </c>
      <c r="D51" s="103" t="s">
        <v>284</v>
      </c>
      <c r="E51" s="103" t="s">
        <v>405</v>
      </c>
      <c r="F51" s="224"/>
      <c r="G51" s="255" t="s">
        <v>494</v>
      </c>
      <c r="H51" s="169">
        <f t="shared" si="0"/>
        <v>1039.5300000000002</v>
      </c>
      <c r="I51" s="169">
        <f>I52</f>
        <v>2990.11</v>
      </c>
    </row>
    <row r="52" spans="1:10" ht="26.25" customHeight="1">
      <c r="A52" s="197" t="s">
        <v>426</v>
      </c>
      <c r="B52" s="103"/>
      <c r="C52" s="103" t="s">
        <v>165</v>
      </c>
      <c r="D52" s="103" t="s">
        <v>284</v>
      </c>
      <c r="E52" s="103" t="s">
        <v>391</v>
      </c>
      <c r="F52" s="224"/>
      <c r="G52" s="255" t="s">
        <v>494</v>
      </c>
      <c r="H52" s="169">
        <f t="shared" si="0"/>
        <v>1039.5300000000002</v>
      </c>
      <c r="I52" s="169">
        <f>I53+I54+I56</f>
        <v>2990.11</v>
      </c>
    </row>
    <row r="53" spans="1:10" ht="22.5" customHeight="1">
      <c r="A53" s="197" t="s">
        <v>235</v>
      </c>
      <c r="B53" s="103"/>
      <c r="C53" s="103" t="s">
        <v>165</v>
      </c>
      <c r="D53" s="103" t="s">
        <v>284</v>
      </c>
      <c r="E53" s="103" t="s">
        <v>391</v>
      </c>
      <c r="F53" s="224" t="s">
        <v>180</v>
      </c>
      <c r="G53" s="255" t="s">
        <v>492</v>
      </c>
      <c r="H53" s="169">
        <f t="shared" si="0"/>
        <v>924.91000000000031</v>
      </c>
      <c r="I53" s="169">
        <f>2232.19-11.7</f>
        <v>2220.4900000000002</v>
      </c>
    </row>
    <row r="54" spans="1:10" ht="38.25">
      <c r="A54" s="105" t="s">
        <v>255</v>
      </c>
      <c r="B54" s="103" t="s">
        <v>164</v>
      </c>
      <c r="C54" s="103" t="s">
        <v>165</v>
      </c>
      <c r="D54" s="103" t="s">
        <v>284</v>
      </c>
      <c r="E54" s="103" t="s">
        <v>391</v>
      </c>
      <c r="F54" s="224" t="s">
        <v>236</v>
      </c>
      <c r="G54" s="255" t="s">
        <v>493</v>
      </c>
      <c r="H54" s="169">
        <f t="shared" si="0"/>
        <v>69.12</v>
      </c>
      <c r="I54" s="169">
        <f>790.88-116.76</f>
        <v>674.12</v>
      </c>
    </row>
    <row r="55" spans="1:10" ht="25.5" hidden="1">
      <c r="A55" s="197" t="s">
        <v>297</v>
      </c>
      <c r="B55" s="103" t="s">
        <v>164</v>
      </c>
      <c r="C55" s="103" t="s">
        <v>165</v>
      </c>
      <c r="D55" s="103" t="s">
        <v>284</v>
      </c>
      <c r="E55" s="103" t="s">
        <v>391</v>
      </c>
      <c r="F55" s="224"/>
      <c r="G55" s="255" t="s">
        <v>411</v>
      </c>
      <c r="H55" s="169">
        <f t="shared" si="0"/>
        <v>-1699.5</v>
      </c>
      <c r="I55" s="169">
        <f>I56</f>
        <v>95.5</v>
      </c>
    </row>
    <row r="56" spans="1:10" ht="25.5">
      <c r="A56" s="197" t="s">
        <v>449</v>
      </c>
      <c r="B56" s="103" t="s">
        <v>164</v>
      </c>
      <c r="C56" s="103" t="s">
        <v>165</v>
      </c>
      <c r="D56" s="103" t="s">
        <v>284</v>
      </c>
      <c r="E56" s="103" t="s">
        <v>391</v>
      </c>
      <c r="F56" s="224" t="s">
        <v>175</v>
      </c>
      <c r="G56" s="255" t="s">
        <v>412</v>
      </c>
      <c r="H56" s="169">
        <f t="shared" si="0"/>
        <v>45.5</v>
      </c>
      <c r="I56" s="169">
        <v>95.5</v>
      </c>
    </row>
    <row r="57" spans="1:10">
      <c r="A57" s="235" t="s">
        <v>190</v>
      </c>
      <c r="B57" s="79" t="s">
        <v>164</v>
      </c>
      <c r="C57" s="250" t="s">
        <v>167</v>
      </c>
      <c r="D57" s="79"/>
      <c r="E57" s="79"/>
      <c r="F57" s="230"/>
      <c r="G57" s="257" t="s">
        <v>497</v>
      </c>
      <c r="H57" s="169">
        <f t="shared" si="0"/>
        <v>0.69999999999998863</v>
      </c>
      <c r="I57" s="168">
        <f>I58</f>
        <v>216</v>
      </c>
      <c r="J57" s="27" t="s">
        <v>250</v>
      </c>
    </row>
    <row r="58" spans="1:10">
      <c r="A58" s="235" t="s">
        <v>78</v>
      </c>
      <c r="B58" s="250" t="s">
        <v>164</v>
      </c>
      <c r="C58" s="250" t="s">
        <v>167</v>
      </c>
      <c r="D58" s="250" t="s">
        <v>171</v>
      </c>
      <c r="E58" s="79"/>
      <c r="F58" s="230"/>
      <c r="G58" s="257" t="s">
        <v>497</v>
      </c>
      <c r="H58" s="169">
        <f t="shared" si="0"/>
        <v>0.69999999999998863</v>
      </c>
      <c r="I58" s="94">
        <f>I59</f>
        <v>216</v>
      </c>
      <c r="J58" s="27" t="s">
        <v>250</v>
      </c>
    </row>
    <row r="59" spans="1:10" ht="65.25" customHeight="1">
      <c r="A59" s="213" t="s">
        <v>298</v>
      </c>
      <c r="B59" s="79" t="s">
        <v>164</v>
      </c>
      <c r="C59" s="79" t="s">
        <v>167</v>
      </c>
      <c r="D59" s="79" t="s">
        <v>171</v>
      </c>
      <c r="E59" s="79" t="s">
        <v>392</v>
      </c>
      <c r="F59" s="230"/>
      <c r="G59" s="257" t="s">
        <v>497</v>
      </c>
      <c r="H59" s="169">
        <f t="shared" si="0"/>
        <v>0.69999999999998863</v>
      </c>
      <c r="I59" s="94">
        <f>I60+I61+I62</f>
        <v>216</v>
      </c>
      <c r="J59" s="27" t="s">
        <v>250</v>
      </c>
    </row>
    <row r="60" spans="1:10" ht="22.5" customHeight="1">
      <c r="A60" s="105" t="s">
        <v>240</v>
      </c>
      <c r="B60" s="79" t="s">
        <v>164</v>
      </c>
      <c r="C60" s="79" t="s">
        <v>167</v>
      </c>
      <c r="D60" s="79" t="s">
        <v>171</v>
      </c>
      <c r="E60" s="79" t="s">
        <v>392</v>
      </c>
      <c r="F60" s="231" t="s">
        <v>169</v>
      </c>
      <c r="G60" s="260" t="s">
        <v>495</v>
      </c>
      <c r="H60" s="169">
        <f t="shared" si="0"/>
        <v>0.49000000000000909</v>
      </c>
      <c r="I60" s="94">
        <v>150.77000000000001</v>
      </c>
    </row>
    <row r="61" spans="1:10" ht="27" customHeight="1">
      <c r="A61" s="105" t="s">
        <v>243</v>
      </c>
      <c r="B61" s="79" t="s">
        <v>164</v>
      </c>
      <c r="C61" s="79" t="s">
        <v>167</v>
      </c>
      <c r="D61" s="79" t="s">
        <v>171</v>
      </c>
      <c r="E61" s="79" t="s">
        <v>392</v>
      </c>
      <c r="F61" s="231" t="s">
        <v>229</v>
      </c>
      <c r="G61" s="260" t="s">
        <v>496</v>
      </c>
      <c r="H61" s="169">
        <f t="shared" si="0"/>
        <v>0.21000000000000796</v>
      </c>
      <c r="I61" s="94">
        <v>65.23</v>
      </c>
    </row>
    <row r="62" spans="1:10" ht="25.5" hidden="1" customHeight="1">
      <c r="A62" s="213" t="s">
        <v>181</v>
      </c>
      <c r="B62" s="79" t="s">
        <v>164</v>
      </c>
      <c r="C62" s="79" t="s">
        <v>167</v>
      </c>
      <c r="D62" s="79" t="s">
        <v>171</v>
      </c>
      <c r="E62" s="79" t="s">
        <v>249</v>
      </c>
      <c r="F62" s="230" t="s">
        <v>175</v>
      </c>
      <c r="G62" s="257"/>
      <c r="H62" s="169">
        <f t="shared" si="0"/>
        <v>0</v>
      </c>
      <c r="I62" s="94">
        <v>0</v>
      </c>
    </row>
    <row r="63" spans="1:10" s="220" customFormat="1" ht="25.5" hidden="1" customHeight="1">
      <c r="A63" s="216" t="s">
        <v>363</v>
      </c>
      <c r="B63" s="79" t="s">
        <v>164</v>
      </c>
      <c r="C63" s="250" t="s">
        <v>171</v>
      </c>
      <c r="D63" s="79"/>
      <c r="E63" s="79"/>
      <c r="F63" s="230"/>
      <c r="G63" s="257"/>
      <c r="H63" s="169">
        <f t="shared" si="0"/>
        <v>0</v>
      </c>
      <c r="I63" s="94">
        <f>I64+I70</f>
        <v>0</v>
      </c>
    </row>
    <row r="64" spans="1:10" s="220" customFormat="1" ht="35.25" hidden="1" customHeight="1">
      <c r="A64" s="216" t="s">
        <v>138</v>
      </c>
      <c r="B64" s="250" t="s">
        <v>164</v>
      </c>
      <c r="C64" s="250" t="s">
        <v>171</v>
      </c>
      <c r="D64" s="250" t="s">
        <v>344</v>
      </c>
      <c r="E64" s="79"/>
      <c r="F64" s="230"/>
      <c r="G64" s="257"/>
      <c r="H64" s="169">
        <f t="shared" si="0"/>
        <v>0</v>
      </c>
      <c r="I64" s="94">
        <f>I65</f>
        <v>0</v>
      </c>
    </row>
    <row r="65" spans="1:9" s="220" customFormat="1" ht="25.5" hidden="1" customHeight="1">
      <c r="A65" s="252" t="s">
        <v>457</v>
      </c>
      <c r="B65" s="79"/>
      <c r="C65" s="79" t="s">
        <v>171</v>
      </c>
      <c r="D65" s="79" t="s">
        <v>344</v>
      </c>
      <c r="E65" s="79" t="s">
        <v>438</v>
      </c>
      <c r="F65" s="230"/>
      <c r="G65" s="257"/>
      <c r="H65" s="169">
        <f t="shared" si="0"/>
        <v>0</v>
      </c>
      <c r="I65" s="94">
        <f>I66</f>
        <v>0</v>
      </c>
    </row>
    <row r="66" spans="1:9" s="220" customFormat="1" ht="25.5" hidden="1" customHeight="1">
      <c r="A66" s="104" t="s">
        <v>427</v>
      </c>
      <c r="B66" s="79"/>
      <c r="C66" s="79" t="s">
        <v>171</v>
      </c>
      <c r="D66" s="79" t="s">
        <v>344</v>
      </c>
      <c r="E66" s="79" t="s">
        <v>454</v>
      </c>
      <c r="F66" s="230"/>
      <c r="G66" s="257"/>
      <c r="H66" s="169">
        <f t="shared" si="0"/>
        <v>0</v>
      </c>
      <c r="I66" s="94">
        <f>I67</f>
        <v>0</v>
      </c>
    </row>
    <row r="67" spans="1:9" s="220" customFormat="1" ht="25.5" hidden="1" customHeight="1">
      <c r="A67" s="104" t="s">
        <v>459</v>
      </c>
      <c r="B67" s="79"/>
      <c r="C67" s="79" t="s">
        <v>171</v>
      </c>
      <c r="D67" s="79" t="s">
        <v>344</v>
      </c>
      <c r="E67" s="79" t="s">
        <v>428</v>
      </c>
      <c r="F67" s="230"/>
      <c r="G67" s="257"/>
      <c r="H67" s="169">
        <f t="shared" si="0"/>
        <v>0</v>
      </c>
      <c r="I67" s="94">
        <f>I68</f>
        <v>0</v>
      </c>
    </row>
    <row r="68" spans="1:9" s="220" customFormat="1" ht="25.5" hidden="1" customHeight="1">
      <c r="A68" s="104" t="s">
        <v>429</v>
      </c>
      <c r="B68" s="79"/>
      <c r="C68" s="79" t="s">
        <v>171</v>
      </c>
      <c r="D68" s="79" t="s">
        <v>344</v>
      </c>
      <c r="E68" s="79" t="s">
        <v>393</v>
      </c>
      <c r="F68" s="230"/>
      <c r="G68" s="257"/>
      <c r="H68" s="169">
        <f t="shared" si="0"/>
        <v>0</v>
      </c>
      <c r="I68" s="94">
        <f>I69</f>
        <v>0</v>
      </c>
    </row>
    <row r="69" spans="1:9" ht="28.5" hidden="1" customHeight="1">
      <c r="A69" s="125" t="s">
        <v>181</v>
      </c>
      <c r="B69" s="79" t="s">
        <v>164</v>
      </c>
      <c r="C69" s="79" t="s">
        <v>171</v>
      </c>
      <c r="D69" s="79" t="s">
        <v>344</v>
      </c>
      <c r="E69" s="79" t="s">
        <v>393</v>
      </c>
      <c r="F69" s="230" t="s">
        <v>175</v>
      </c>
      <c r="G69" s="257"/>
      <c r="H69" s="169">
        <f t="shared" si="0"/>
        <v>0</v>
      </c>
      <c r="I69" s="94"/>
    </row>
    <row r="70" spans="1:9" ht="25.5" hidden="1" customHeight="1">
      <c r="A70" s="216" t="s">
        <v>362</v>
      </c>
      <c r="B70" s="250" t="s">
        <v>164</v>
      </c>
      <c r="C70" s="250" t="s">
        <v>171</v>
      </c>
      <c r="D70" s="250" t="s">
        <v>364</v>
      </c>
      <c r="E70" s="79"/>
      <c r="F70" s="230"/>
      <c r="G70" s="257"/>
      <c r="H70" s="169">
        <f t="shared" si="0"/>
        <v>0</v>
      </c>
      <c r="I70" s="94">
        <f>I71</f>
        <v>0</v>
      </c>
    </row>
    <row r="71" spans="1:9" ht="25.5" hidden="1" customHeight="1">
      <c r="A71" s="252" t="s">
        <v>457</v>
      </c>
      <c r="B71" s="250"/>
      <c r="C71" s="79" t="s">
        <v>171</v>
      </c>
      <c r="D71" s="79" t="s">
        <v>364</v>
      </c>
      <c r="E71" s="79" t="s">
        <v>438</v>
      </c>
      <c r="F71" s="230"/>
      <c r="G71" s="257"/>
      <c r="H71" s="169">
        <f t="shared" si="0"/>
        <v>0</v>
      </c>
      <c r="I71" s="94">
        <f>I72</f>
        <v>0</v>
      </c>
    </row>
    <row r="72" spans="1:9" ht="25.5" hidden="1" customHeight="1">
      <c r="A72" s="104" t="s">
        <v>427</v>
      </c>
      <c r="B72" s="250"/>
      <c r="C72" s="79" t="s">
        <v>171</v>
      </c>
      <c r="D72" s="79" t="s">
        <v>364</v>
      </c>
      <c r="E72" s="79" t="s">
        <v>454</v>
      </c>
      <c r="F72" s="230"/>
      <c r="G72" s="257"/>
      <c r="H72" s="169">
        <f t="shared" si="0"/>
        <v>0</v>
      </c>
      <c r="I72" s="94">
        <f>I74</f>
        <v>0</v>
      </c>
    </row>
    <row r="73" spans="1:9" ht="25.5" hidden="1" customHeight="1">
      <c r="A73" s="104" t="s">
        <v>459</v>
      </c>
      <c r="B73" s="250"/>
      <c r="C73" s="79" t="s">
        <v>171</v>
      </c>
      <c r="D73" s="79" t="s">
        <v>364</v>
      </c>
      <c r="E73" s="79" t="s">
        <v>470</v>
      </c>
      <c r="F73" s="230"/>
      <c r="G73" s="257"/>
      <c r="H73" s="169"/>
      <c r="I73" s="94">
        <f>I74</f>
        <v>0</v>
      </c>
    </row>
    <row r="74" spans="1:9" ht="25.5" hidden="1" customHeight="1">
      <c r="A74" s="104" t="s">
        <v>471</v>
      </c>
      <c r="B74" s="250"/>
      <c r="C74" s="79" t="s">
        <v>171</v>
      </c>
      <c r="D74" s="79" t="s">
        <v>364</v>
      </c>
      <c r="E74" s="79" t="s">
        <v>428</v>
      </c>
      <c r="F74" s="230"/>
      <c r="G74" s="257"/>
      <c r="H74" s="169">
        <f t="shared" si="0"/>
        <v>0</v>
      </c>
      <c r="I74" s="94">
        <f>I75</f>
        <v>0</v>
      </c>
    </row>
    <row r="75" spans="1:9" ht="25.5" hidden="1" customHeight="1">
      <c r="A75" s="104" t="s">
        <v>430</v>
      </c>
      <c r="B75" s="79" t="s">
        <v>164</v>
      </c>
      <c r="C75" s="79" t="s">
        <v>171</v>
      </c>
      <c r="D75" s="79" t="s">
        <v>364</v>
      </c>
      <c r="E75" s="79" t="s">
        <v>394</v>
      </c>
      <c r="F75" s="230"/>
      <c r="G75" s="257"/>
      <c r="H75" s="169">
        <f t="shared" si="0"/>
        <v>0</v>
      </c>
      <c r="I75" s="94">
        <f>I77</f>
        <v>0</v>
      </c>
    </row>
    <row r="76" spans="1:9" ht="25.5" hidden="1" customHeight="1">
      <c r="A76" s="104"/>
      <c r="B76" s="79"/>
      <c r="C76" s="79"/>
      <c r="D76" s="79"/>
      <c r="E76" s="79"/>
      <c r="F76" s="230"/>
      <c r="G76" s="257"/>
      <c r="H76" s="169"/>
      <c r="I76" s="94"/>
    </row>
    <row r="77" spans="1:9" ht="51" hidden="1" customHeight="1">
      <c r="A77" s="125" t="s">
        <v>181</v>
      </c>
      <c r="B77" s="79" t="s">
        <v>164</v>
      </c>
      <c r="C77" s="79" t="s">
        <v>171</v>
      </c>
      <c r="D77" s="79" t="s">
        <v>364</v>
      </c>
      <c r="E77" s="79" t="s">
        <v>394</v>
      </c>
      <c r="F77" s="230" t="s">
        <v>175</v>
      </c>
      <c r="G77" s="257"/>
      <c r="H77" s="169">
        <f t="shared" si="0"/>
        <v>0</v>
      </c>
      <c r="I77" s="94"/>
    </row>
    <row r="78" spans="1:9">
      <c r="A78" s="214" t="s">
        <v>182</v>
      </c>
      <c r="B78" s="103" t="s">
        <v>164</v>
      </c>
      <c r="C78" s="100" t="s">
        <v>174</v>
      </c>
      <c r="D78" s="103"/>
      <c r="E78" s="103"/>
      <c r="F78" s="226"/>
      <c r="G78" s="257" t="s">
        <v>498</v>
      </c>
      <c r="H78" s="169">
        <f t="shared" si="0"/>
        <v>0</v>
      </c>
      <c r="I78" s="194">
        <f>I81</f>
        <v>20</v>
      </c>
    </row>
    <row r="79" spans="1:9" ht="25.5" hidden="1">
      <c r="A79" s="174" t="s">
        <v>181</v>
      </c>
      <c r="B79" s="103" t="s">
        <v>164</v>
      </c>
      <c r="C79" s="103" t="s">
        <v>174</v>
      </c>
      <c r="D79" s="103" t="s">
        <v>171</v>
      </c>
      <c r="E79" s="103" t="s">
        <v>289</v>
      </c>
      <c r="F79" s="226" t="s">
        <v>175</v>
      </c>
      <c r="G79" s="257"/>
      <c r="H79" s="169">
        <f t="shared" si="0"/>
        <v>20</v>
      </c>
      <c r="I79" s="169">
        <f>I80</f>
        <v>20</v>
      </c>
    </row>
    <row r="80" spans="1:9" hidden="1">
      <c r="A80" s="214" t="s">
        <v>182</v>
      </c>
      <c r="B80" s="103" t="s">
        <v>164</v>
      </c>
      <c r="C80" s="103" t="s">
        <v>174</v>
      </c>
      <c r="D80" s="103"/>
      <c r="E80" s="103"/>
      <c r="F80" s="226"/>
      <c r="G80" s="257"/>
      <c r="H80" s="169">
        <f t="shared" si="0"/>
        <v>20</v>
      </c>
      <c r="I80" s="169">
        <f t="shared" ref="I80:I86" si="2">I81</f>
        <v>20</v>
      </c>
    </row>
    <row r="81" spans="1:9">
      <c r="A81" s="171" t="s">
        <v>52</v>
      </c>
      <c r="B81" s="100" t="s">
        <v>164</v>
      </c>
      <c r="C81" s="100" t="s">
        <v>174</v>
      </c>
      <c r="D81" s="100" t="s">
        <v>171</v>
      </c>
      <c r="E81" s="103"/>
      <c r="F81" s="226"/>
      <c r="G81" s="257" t="s">
        <v>498</v>
      </c>
      <c r="H81" s="169">
        <f t="shared" si="0"/>
        <v>0</v>
      </c>
      <c r="I81" s="169">
        <f t="shared" si="2"/>
        <v>20</v>
      </c>
    </row>
    <row r="82" spans="1:9" ht="25.5">
      <c r="A82" s="252" t="s">
        <v>439</v>
      </c>
      <c r="B82" s="103"/>
      <c r="C82" s="103" t="s">
        <v>174</v>
      </c>
      <c r="D82" s="103" t="s">
        <v>171</v>
      </c>
      <c r="E82" s="103" t="s">
        <v>438</v>
      </c>
      <c r="F82" s="226"/>
      <c r="G82" s="257" t="s">
        <v>498</v>
      </c>
      <c r="H82" s="169">
        <f t="shared" si="0"/>
        <v>0</v>
      </c>
      <c r="I82" s="169">
        <f t="shared" si="2"/>
        <v>20</v>
      </c>
    </row>
    <row r="83" spans="1:9" ht="24.75" customHeight="1">
      <c r="A83" s="252" t="s">
        <v>427</v>
      </c>
      <c r="B83" s="103"/>
      <c r="C83" s="103" t="s">
        <v>174</v>
      </c>
      <c r="D83" s="103" t="s">
        <v>171</v>
      </c>
      <c r="E83" s="103" t="s">
        <v>454</v>
      </c>
      <c r="F83" s="226"/>
      <c r="G83" s="257" t="s">
        <v>498</v>
      </c>
      <c r="H83" s="169">
        <f t="shared" si="0"/>
        <v>0</v>
      </c>
      <c r="I83" s="169">
        <f t="shared" si="2"/>
        <v>20</v>
      </c>
    </row>
    <row r="84" spans="1:9">
      <c r="A84" s="174" t="s">
        <v>463</v>
      </c>
      <c r="B84" s="103" t="s">
        <v>164</v>
      </c>
      <c r="C84" s="103" t="s">
        <v>174</v>
      </c>
      <c r="D84" s="103" t="s">
        <v>171</v>
      </c>
      <c r="E84" s="103" t="s">
        <v>455</v>
      </c>
      <c r="F84" s="226"/>
      <c r="G84" s="257" t="s">
        <v>498</v>
      </c>
      <c r="H84" s="169">
        <f t="shared" si="0"/>
        <v>0</v>
      </c>
      <c r="I84" s="169">
        <f t="shared" si="2"/>
        <v>20</v>
      </c>
    </row>
    <row r="85" spans="1:9">
      <c r="A85" s="174" t="s">
        <v>464</v>
      </c>
      <c r="B85" s="103"/>
      <c r="C85" s="103" t="s">
        <v>174</v>
      </c>
      <c r="D85" s="103" t="s">
        <v>171</v>
      </c>
      <c r="E85" s="103" t="s">
        <v>465</v>
      </c>
      <c r="F85" s="226"/>
      <c r="G85" s="257" t="s">
        <v>498</v>
      </c>
      <c r="H85" s="169">
        <f t="shared" si="0"/>
        <v>0</v>
      </c>
      <c r="I85" s="169">
        <f t="shared" si="2"/>
        <v>20</v>
      </c>
    </row>
    <row r="86" spans="1:9" ht="27.75" customHeight="1">
      <c r="A86" s="174" t="s">
        <v>466</v>
      </c>
      <c r="B86" s="103"/>
      <c r="C86" s="103" t="s">
        <v>174</v>
      </c>
      <c r="D86" s="103" t="s">
        <v>171</v>
      </c>
      <c r="E86" s="103" t="s">
        <v>395</v>
      </c>
      <c r="F86" s="226"/>
      <c r="G86" s="257" t="s">
        <v>498</v>
      </c>
      <c r="H86" s="169">
        <f t="shared" si="0"/>
        <v>0</v>
      </c>
      <c r="I86" s="169">
        <f t="shared" si="2"/>
        <v>20</v>
      </c>
    </row>
    <row r="87" spans="1:9" ht="25.5">
      <c r="A87" s="174" t="s">
        <v>181</v>
      </c>
      <c r="B87" s="103" t="s">
        <v>164</v>
      </c>
      <c r="C87" s="103" t="s">
        <v>174</v>
      </c>
      <c r="D87" s="103" t="s">
        <v>171</v>
      </c>
      <c r="E87" s="103" t="s">
        <v>395</v>
      </c>
      <c r="F87" s="226" t="s">
        <v>175</v>
      </c>
      <c r="G87" s="257" t="s">
        <v>498</v>
      </c>
      <c r="H87" s="169">
        <f t="shared" si="0"/>
        <v>0</v>
      </c>
      <c r="I87" s="169">
        <v>20</v>
      </c>
    </row>
    <row r="88" spans="1:9">
      <c r="A88" s="214" t="s">
        <v>184</v>
      </c>
      <c r="B88" s="103" t="s">
        <v>164</v>
      </c>
      <c r="C88" s="100" t="s">
        <v>183</v>
      </c>
      <c r="D88" s="103"/>
      <c r="E88" s="103"/>
      <c r="F88" s="103"/>
      <c r="G88" s="262" t="s">
        <v>501</v>
      </c>
      <c r="H88" s="169">
        <f t="shared" si="0"/>
        <v>-209.37000000000003</v>
      </c>
      <c r="I88" s="194">
        <f>I89</f>
        <v>255.29999999999998</v>
      </c>
    </row>
    <row r="89" spans="1:9">
      <c r="A89" s="214" t="s">
        <v>46</v>
      </c>
      <c r="B89" s="103" t="s">
        <v>164</v>
      </c>
      <c r="C89" s="100" t="s">
        <v>183</v>
      </c>
      <c r="D89" s="100" t="s">
        <v>183</v>
      </c>
      <c r="E89" s="103"/>
      <c r="F89" s="226"/>
      <c r="G89" s="257" t="s">
        <v>501</v>
      </c>
      <c r="H89" s="169">
        <f t="shared" si="0"/>
        <v>-209.37000000000003</v>
      </c>
      <c r="I89" s="169">
        <f>I90</f>
        <v>255.29999999999998</v>
      </c>
    </row>
    <row r="90" spans="1:9" ht="25.5">
      <c r="A90" s="252" t="s">
        <v>439</v>
      </c>
      <c r="B90" s="103" t="s">
        <v>164</v>
      </c>
      <c r="C90" s="103" t="s">
        <v>183</v>
      </c>
      <c r="D90" s="103" t="s">
        <v>183</v>
      </c>
      <c r="E90" s="103" t="s">
        <v>438</v>
      </c>
      <c r="F90" s="226"/>
      <c r="G90" s="257" t="s">
        <v>501</v>
      </c>
      <c r="H90" s="169">
        <f t="shared" si="0"/>
        <v>-209.37000000000003</v>
      </c>
      <c r="I90" s="169">
        <f>I91</f>
        <v>255.29999999999998</v>
      </c>
    </row>
    <row r="91" spans="1:9">
      <c r="A91" s="174" t="s">
        <v>451</v>
      </c>
      <c r="B91" s="103" t="s">
        <v>164</v>
      </c>
      <c r="C91" s="103" t="s">
        <v>183</v>
      </c>
      <c r="D91" s="103" t="s">
        <v>183</v>
      </c>
      <c r="E91" s="103" t="s">
        <v>431</v>
      </c>
      <c r="F91" s="226"/>
      <c r="G91" s="257" t="s">
        <v>501</v>
      </c>
      <c r="H91" s="169">
        <f t="shared" si="0"/>
        <v>-209.37000000000003</v>
      </c>
      <c r="I91" s="169">
        <f>I92</f>
        <v>255.29999999999998</v>
      </c>
    </row>
    <row r="92" spans="1:9">
      <c r="A92" s="197" t="s">
        <v>452</v>
      </c>
      <c r="B92" s="103" t="s">
        <v>164</v>
      </c>
      <c r="C92" s="103" t="s">
        <v>183</v>
      </c>
      <c r="D92" s="103" t="s">
        <v>183</v>
      </c>
      <c r="E92" s="103" t="s">
        <v>450</v>
      </c>
      <c r="F92" s="226"/>
      <c r="G92" s="257" t="s">
        <v>501</v>
      </c>
      <c r="H92" s="169">
        <f t="shared" si="0"/>
        <v>-209.37000000000003</v>
      </c>
      <c r="I92" s="169">
        <f>I93</f>
        <v>255.29999999999998</v>
      </c>
    </row>
    <row r="93" spans="1:9" ht="17.25" customHeight="1">
      <c r="A93" s="78" t="s">
        <v>453</v>
      </c>
      <c r="B93" s="103"/>
      <c r="C93" s="103" t="s">
        <v>183</v>
      </c>
      <c r="D93" s="103" t="s">
        <v>183</v>
      </c>
      <c r="E93" s="103" t="s">
        <v>397</v>
      </c>
      <c r="F93" s="226"/>
      <c r="G93" s="257" t="s">
        <v>501</v>
      </c>
      <c r="H93" s="169">
        <f t="shared" si="0"/>
        <v>-209.37000000000003</v>
      </c>
      <c r="I93" s="169">
        <f>I94+I95+I99</f>
        <v>255.29999999999998</v>
      </c>
    </row>
    <row r="94" spans="1:9">
      <c r="A94" s="197" t="s">
        <v>235</v>
      </c>
      <c r="B94" s="103" t="s">
        <v>164</v>
      </c>
      <c r="C94" s="103" t="s">
        <v>183</v>
      </c>
      <c r="D94" s="103" t="s">
        <v>183</v>
      </c>
      <c r="E94" s="103" t="s">
        <v>396</v>
      </c>
      <c r="F94" s="229" t="s">
        <v>180</v>
      </c>
      <c r="G94" s="260" t="s">
        <v>500</v>
      </c>
      <c r="H94" s="169">
        <f t="shared" si="0"/>
        <v>-178.69</v>
      </c>
      <c r="I94" s="169">
        <v>178.2</v>
      </c>
    </row>
    <row r="95" spans="1:9" ht="15" customHeight="1">
      <c r="A95" s="197" t="s">
        <v>255</v>
      </c>
      <c r="B95" s="103" t="s">
        <v>164</v>
      </c>
      <c r="C95" s="103" t="s">
        <v>183</v>
      </c>
      <c r="D95" s="103" t="s">
        <v>183</v>
      </c>
      <c r="E95" s="103" t="s">
        <v>396</v>
      </c>
      <c r="F95" s="229" t="s">
        <v>236</v>
      </c>
      <c r="G95" s="260" t="s">
        <v>499</v>
      </c>
      <c r="H95" s="169">
        <f t="shared" si="0"/>
        <v>-30.680000000000007</v>
      </c>
      <c r="I95" s="169">
        <v>77.099999999999994</v>
      </c>
    </row>
    <row r="96" spans="1:9" ht="12.75" hidden="1" customHeight="1">
      <c r="A96" s="174" t="s">
        <v>256</v>
      </c>
      <c r="B96" s="103" t="s">
        <v>164</v>
      </c>
      <c r="C96" s="103" t="s">
        <v>183</v>
      </c>
      <c r="D96" s="103" t="s">
        <v>183</v>
      </c>
      <c r="E96" s="103" t="s">
        <v>257</v>
      </c>
      <c r="F96" s="226"/>
      <c r="G96" s="257"/>
      <c r="H96" s="169">
        <f t="shared" si="0"/>
        <v>0</v>
      </c>
      <c r="I96" s="169">
        <f>I97</f>
        <v>0</v>
      </c>
    </row>
    <row r="97" spans="1:9" ht="25.5" hidden="1" customHeight="1">
      <c r="A97" s="174" t="s">
        <v>181</v>
      </c>
      <c r="B97" s="103" t="s">
        <v>164</v>
      </c>
      <c r="C97" s="103" t="s">
        <v>183</v>
      </c>
      <c r="D97" s="103" t="s">
        <v>183</v>
      </c>
      <c r="E97" s="103" t="s">
        <v>257</v>
      </c>
      <c r="F97" s="226" t="s">
        <v>175</v>
      </c>
      <c r="G97" s="257"/>
      <c r="H97" s="169">
        <f t="shared" si="0"/>
        <v>0</v>
      </c>
      <c r="I97" s="169">
        <v>0</v>
      </c>
    </row>
    <row r="98" spans="1:9" hidden="1">
      <c r="A98" s="174" t="s">
        <v>256</v>
      </c>
      <c r="B98" s="103" t="s">
        <v>164</v>
      </c>
      <c r="C98" s="103" t="s">
        <v>183</v>
      </c>
      <c r="D98" s="103" t="s">
        <v>183</v>
      </c>
      <c r="E98" s="103" t="s">
        <v>396</v>
      </c>
      <c r="F98" s="226"/>
      <c r="G98" s="257"/>
      <c r="H98" s="169">
        <f t="shared" si="0"/>
        <v>0</v>
      </c>
      <c r="I98" s="169"/>
    </row>
    <row r="99" spans="1:9" ht="25.5" hidden="1">
      <c r="A99" s="174" t="s">
        <v>181</v>
      </c>
      <c r="B99" s="103" t="s">
        <v>164</v>
      </c>
      <c r="C99" s="103" t="s">
        <v>183</v>
      </c>
      <c r="D99" s="103" t="s">
        <v>183</v>
      </c>
      <c r="E99" s="103" t="s">
        <v>396</v>
      </c>
      <c r="F99" s="226" t="s">
        <v>175</v>
      </c>
      <c r="G99" s="257"/>
      <c r="H99" s="169">
        <f t="shared" si="0"/>
        <v>0</v>
      </c>
      <c r="I99" s="169"/>
    </row>
    <row r="100" spans="1:9">
      <c r="A100" s="214" t="s">
        <v>372</v>
      </c>
      <c r="B100" s="103" t="s">
        <v>164</v>
      </c>
      <c r="C100" s="100" t="s">
        <v>185</v>
      </c>
      <c r="D100" s="103"/>
      <c r="E100" s="103"/>
      <c r="F100" s="226"/>
      <c r="G100" s="257" t="s">
        <v>502</v>
      </c>
      <c r="H100" s="169">
        <f t="shared" ref="H100:H133" si="3">I100-G100</f>
        <v>115.5</v>
      </c>
      <c r="I100" s="194">
        <f>I101</f>
        <v>145.5</v>
      </c>
    </row>
    <row r="101" spans="1:9">
      <c r="A101" s="214" t="s">
        <v>186</v>
      </c>
      <c r="B101" s="103" t="s">
        <v>164</v>
      </c>
      <c r="C101" s="100" t="s">
        <v>185</v>
      </c>
      <c r="D101" s="100" t="s">
        <v>165</v>
      </c>
      <c r="E101" s="103"/>
      <c r="F101" s="226"/>
      <c r="G101" s="257" t="s">
        <v>502</v>
      </c>
      <c r="H101" s="169">
        <f t="shared" si="3"/>
        <v>115.5</v>
      </c>
      <c r="I101" s="169">
        <f>I102</f>
        <v>145.5</v>
      </c>
    </row>
    <row r="102" spans="1:9" ht="25.5">
      <c r="A102" s="252" t="s">
        <v>439</v>
      </c>
      <c r="B102" s="103"/>
      <c r="C102" s="103" t="s">
        <v>185</v>
      </c>
      <c r="D102" s="103" t="s">
        <v>165</v>
      </c>
      <c r="E102" s="103" t="s">
        <v>438</v>
      </c>
      <c r="F102" s="226"/>
      <c r="G102" s="257" t="s">
        <v>502</v>
      </c>
      <c r="H102" s="169">
        <f t="shared" si="3"/>
        <v>115.5</v>
      </c>
      <c r="I102" s="169">
        <f>I103</f>
        <v>145.5</v>
      </c>
    </row>
    <row r="103" spans="1:9">
      <c r="A103" s="174" t="s">
        <v>451</v>
      </c>
      <c r="B103" s="103"/>
      <c r="C103" s="103" t="s">
        <v>185</v>
      </c>
      <c r="D103" s="103" t="s">
        <v>165</v>
      </c>
      <c r="E103" s="103" t="s">
        <v>431</v>
      </c>
      <c r="F103" s="226"/>
      <c r="G103" s="257" t="s">
        <v>502</v>
      </c>
      <c r="H103" s="169">
        <f t="shared" si="3"/>
        <v>115.5</v>
      </c>
      <c r="I103" s="169">
        <f>I104</f>
        <v>145.5</v>
      </c>
    </row>
    <row r="104" spans="1:9">
      <c r="A104" s="104" t="s">
        <v>460</v>
      </c>
      <c r="B104" s="103" t="s">
        <v>164</v>
      </c>
      <c r="C104" s="103" t="s">
        <v>185</v>
      </c>
      <c r="D104" s="103" t="s">
        <v>165</v>
      </c>
      <c r="E104" s="103" t="s">
        <v>450</v>
      </c>
      <c r="F104" s="226"/>
      <c r="G104" s="257" t="s">
        <v>502</v>
      </c>
      <c r="H104" s="169">
        <f t="shared" si="3"/>
        <v>115.5</v>
      </c>
      <c r="I104" s="169">
        <f>I105</f>
        <v>145.5</v>
      </c>
    </row>
    <row r="105" spans="1:9" ht="25.5">
      <c r="A105" s="104" t="s">
        <v>432</v>
      </c>
      <c r="B105" s="103" t="s">
        <v>164</v>
      </c>
      <c r="C105" s="103" t="s">
        <v>185</v>
      </c>
      <c r="D105" s="103" t="s">
        <v>165</v>
      </c>
      <c r="E105" s="103" t="s">
        <v>397</v>
      </c>
      <c r="F105" s="226"/>
      <c r="G105" s="257" t="s">
        <v>502</v>
      </c>
      <c r="H105" s="169">
        <f t="shared" si="3"/>
        <v>115.5</v>
      </c>
      <c r="I105" s="169">
        <f>I106+I108+I109+I110</f>
        <v>145.5</v>
      </c>
    </row>
    <row r="106" spans="1:9" ht="25.5">
      <c r="A106" s="174" t="s">
        <v>181</v>
      </c>
      <c r="B106" s="103" t="s">
        <v>164</v>
      </c>
      <c r="C106" s="103" t="s">
        <v>185</v>
      </c>
      <c r="D106" s="103" t="s">
        <v>165</v>
      </c>
      <c r="E106" s="103" t="s">
        <v>396</v>
      </c>
      <c r="F106" s="226" t="s">
        <v>175</v>
      </c>
      <c r="G106" s="257" t="s">
        <v>502</v>
      </c>
      <c r="H106" s="169">
        <f t="shared" si="3"/>
        <v>55.5</v>
      </c>
      <c r="I106" s="169">
        <v>85.5</v>
      </c>
    </row>
    <row r="107" spans="1:9" ht="12.75" hidden="1" customHeight="1">
      <c r="A107" s="197" t="s">
        <v>254</v>
      </c>
      <c r="B107" s="103" t="s">
        <v>164</v>
      </c>
      <c r="C107" s="103" t="s">
        <v>185</v>
      </c>
      <c r="D107" s="103" t="s">
        <v>165</v>
      </c>
      <c r="E107" s="103" t="s">
        <v>396</v>
      </c>
      <c r="F107" s="226"/>
      <c r="G107" s="257"/>
      <c r="H107" s="169">
        <f t="shared" si="3"/>
        <v>60</v>
      </c>
      <c r="I107" s="169">
        <f>I108+I109+I110</f>
        <v>60</v>
      </c>
    </row>
    <row r="108" spans="1:9" ht="19.5" customHeight="1">
      <c r="A108" s="234" t="s">
        <v>176</v>
      </c>
      <c r="B108" s="103" t="s">
        <v>164</v>
      </c>
      <c r="C108" s="103" t="s">
        <v>185</v>
      </c>
      <c r="D108" s="103" t="s">
        <v>165</v>
      </c>
      <c r="E108" s="103" t="s">
        <v>396</v>
      </c>
      <c r="F108" s="229" t="s">
        <v>177</v>
      </c>
      <c r="G108" s="260"/>
      <c r="H108" s="169">
        <f t="shared" si="3"/>
        <v>35</v>
      </c>
      <c r="I108" s="169">
        <v>35</v>
      </c>
    </row>
    <row r="109" spans="1:9" ht="15.75" customHeight="1">
      <c r="A109" s="234" t="s">
        <v>247</v>
      </c>
      <c r="B109" s="103" t="s">
        <v>164</v>
      </c>
      <c r="C109" s="103" t="s">
        <v>185</v>
      </c>
      <c r="D109" s="103" t="s">
        <v>165</v>
      </c>
      <c r="E109" s="103" t="s">
        <v>396</v>
      </c>
      <c r="F109" s="229" t="s">
        <v>178</v>
      </c>
      <c r="G109" s="260"/>
      <c r="H109" s="169">
        <f t="shared" si="3"/>
        <v>20</v>
      </c>
      <c r="I109" s="169">
        <v>20</v>
      </c>
    </row>
    <row r="110" spans="1:9">
      <c r="A110" s="234" t="s">
        <v>378</v>
      </c>
      <c r="B110" s="103" t="s">
        <v>164</v>
      </c>
      <c r="C110" s="103" t="s">
        <v>185</v>
      </c>
      <c r="D110" s="103" t="s">
        <v>165</v>
      </c>
      <c r="E110" s="103" t="s">
        <v>396</v>
      </c>
      <c r="F110" s="229" t="s">
        <v>290</v>
      </c>
      <c r="G110" s="260"/>
      <c r="H110" s="169">
        <f t="shared" si="3"/>
        <v>5</v>
      </c>
      <c r="I110" s="169">
        <v>5</v>
      </c>
    </row>
    <row r="111" spans="1:9" hidden="1">
      <c r="A111" s="174" t="s">
        <v>259</v>
      </c>
      <c r="B111" s="103" t="s">
        <v>164</v>
      </c>
      <c r="C111" s="103" t="s">
        <v>185</v>
      </c>
      <c r="D111" s="103" t="s">
        <v>165</v>
      </c>
      <c r="E111" s="103" t="s">
        <v>260</v>
      </c>
      <c r="F111" s="226"/>
      <c r="G111" s="257"/>
      <c r="H111" s="169">
        <f t="shared" si="3"/>
        <v>168.5</v>
      </c>
      <c r="I111" s="169">
        <f>I112</f>
        <v>168.5</v>
      </c>
    </row>
    <row r="112" spans="1:9" ht="25.5" hidden="1">
      <c r="A112" s="174" t="s">
        <v>181</v>
      </c>
      <c r="B112" s="103" t="s">
        <v>164</v>
      </c>
      <c r="C112" s="103" t="s">
        <v>185</v>
      </c>
      <c r="D112" s="103" t="s">
        <v>165</v>
      </c>
      <c r="E112" s="103" t="s">
        <v>366</v>
      </c>
      <c r="F112" s="226" t="s">
        <v>175</v>
      </c>
      <c r="G112" s="257"/>
      <c r="H112" s="169">
        <f t="shared" si="3"/>
        <v>168.5</v>
      </c>
      <c r="I112" s="169">
        <v>168.5</v>
      </c>
    </row>
    <row r="113" spans="1:14">
      <c r="A113" s="214" t="s">
        <v>187</v>
      </c>
      <c r="B113" s="103" t="s">
        <v>164</v>
      </c>
      <c r="C113" s="100" t="s">
        <v>179</v>
      </c>
      <c r="D113" s="103"/>
      <c r="E113" s="103"/>
      <c r="F113" s="226"/>
      <c r="G113" s="257" t="s">
        <v>414</v>
      </c>
      <c r="H113" s="169">
        <f t="shared" si="3"/>
        <v>-399.28999999999996</v>
      </c>
      <c r="I113" s="194">
        <f>I120</f>
        <v>510.39</v>
      </c>
      <c r="N113" s="207"/>
    </row>
    <row r="114" spans="1:14" ht="12.75" hidden="1" customHeight="1">
      <c r="A114" s="196" t="s">
        <v>119</v>
      </c>
      <c r="B114" s="103" t="s">
        <v>164</v>
      </c>
      <c r="C114" s="103" t="s">
        <v>179</v>
      </c>
      <c r="D114" s="103" t="s">
        <v>167</v>
      </c>
      <c r="E114" s="103"/>
      <c r="F114" s="226"/>
      <c r="G114" s="257"/>
      <c r="H114" s="169">
        <f t="shared" si="3"/>
        <v>0</v>
      </c>
      <c r="I114" s="169">
        <f>I115</f>
        <v>0</v>
      </c>
    </row>
    <row r="115" spans="1:14" ht="25.5" hidden="1" customHeight="1">
      <c r="A115" s="101" t="s">
        <v>261</v>
      </c>
      <c r="B115" s="103" t="s">
        <v>164</v>
      </c>
      <c r="C115" s="103" t="s">
        <v>179</v>
      </c>
      <c r="D115" s="103" t="s">
        <v>167</v>
      </c>
      <c r="E115" s="103" t="s">
        <v>237</v>
      </c>
      <c r="F115" s="226"/>
      <c r="G115" s="257"/>
      <c r="H115" s="169">
        <f t="shared" si="3"/>
        <v>0</v>
      </c>
      <c r="I115" s="169">
        <f>I116</f>
        <v>0</v>
      </c>
    </row>
    <row r="116" spans="1:14" ht="25.5" hidden="1" customHeight="1">
      <c r="A116" s="174" t="s">
        <v>181</v>
      </c>
      <c r="B116" s="103" t="s">
        <v>164</v>
      </c>
      <c r="C116" s="103" t="s">
        <v>179</v>
      </c>
      <c r="D116" s="103" t="s">
        <v>167</v>
      </c>
      <c r="E116" s="103" t="s">
        <v>237</v>
      </c>
      <c r="F116" s="226" t="s">
        <v>175</v>
      </c>
      <c r="G116" s="257"/>
      <c r="H116" s="169">
        <f t="shared" si="3"/>
        <v>0</v>
      </c>
      <c r="I116" s="169">
        <v>0</v>
      </c>
    </row>
    <row r="117" spans="1:14" ht="51" hidden="1" customHeight="1">
      <c r="A117" s="196" t="s">
        <v>123</v>
      </c>
      <c r="B117" s="103" t="s">
        <v>164</v>
      </c>
      <c r="C117" s="103" t="s">
        <v>179</v>
      </c>
      <c r="D117" s="103"/>
      <c r="E117" s="103"/>
      <c r="F117" s="226"/>
      <c r="G117" s="257"/>
      <c r="H117" s="169">
        <f t="shared" si="3"/>
        <v>510.39</v>
      </c>
      <c r="I117" s="169">
        <f>I119</f>
        <v>510.39</v>
      </c>
    </row>
    <row r="118" spans="1:14" ht="12.75" hidden="1" customHeight="1">
      <c r="A118" s="101" t="s">
        <v>299</v>
      </c>
      <c r="B118" s="103" t="s">
        <v>164</v>
      </c>
      <c r="C118" s="103" t="s">
        <v>179</v>
      </c>
      <c r="D118" s="103" t="s">
        <v>174</v>
      </c>
      <c r="E118" s="103"/>
      <c r="F118" s="226"/>
      <c r="G118" s="257"/>
      <c r="H118" s="169">
        <f t="shared" si="3"/>
        <v>510.39</v>
      </c>
      <c r="I118" s="169">
        <f t="shared" ref="I118:I124" si="4">I119</f>
        <v>510.39</v>
      </c>
    </row>
    <row r="119" spans="1:14" ht="38.25" hidden="1" customHeight="1">
      <c r="A119" s="101" t="s">
        <v>382</v>
      </c>
      <c r="B119" s="103" t="s">
        <v>164</v>
      </c>
      <c r="C119" s="103" t="s">
        <v>179</v>
      </c>
      <c r="D119" s="103" t="s">
        <v>174</v>
      </c>
      <c r="E119" s="103"/>
      <c r="F119" s="226"/>
      <c r="G119" s="257"/>
      <c r="H119" s="169">
        <f t="shared" si="3"/>
        <v>510.39</v>
      </c>
      <c r="I119" s="169">
        <f t="shared" si="4"/>
        <v>510.39</v>
      </c>
    </row>
    <row r="120" spans="1:14" ht="13.5" customHeight="1">
      <c r="A120" s="99" t="s">
        <v>123</v>
      </c>
      <c r="B120" s="103" t="s">
        <v>164</v>
      </c>
      <c r="C120" s="100" t="s">
        <v>179</v>
      </c>
      <c r="D120" s="100" t="s">
        <v>174</v>
      </c>
      <c r="E120" s="103"/>
      <c r="F120" s="226"/>
      <c r="G120" s="257" t="s">
        <v>414</v>
      </c>
      <c r="H120" s="169">
        <f t="shared" si="3"/>
        <v>-399.28999999999996</v>
      </c>
      <c r="I120" s="169">
        <f t="shared" si="4"/>
        <v>510.39</v>
      </c>
    </row>
    <row r="121" spans="1:14" ht="30.75" customHeight="1">
      <c r="A121" s="252" t="s">
        <v>439</v>
      </c>
      <c r="B121" s="103"/>
      <c r="C121" s="103" t="s">
        <v>179</v>
      </c>
      <c r="D121" s="103" t="s">
        <v>174</v>
      </c>
      <c r="E121" s="103" t="s">
        <v>438</v>
      </c>
      <c r="F121" s="226"/>
      <c r="G121" s="257" t="s">
        <v>414</v>
      </c>
      <c r="H121" s="169">
        <f t="shared" si="3"/>
        <v>-399.28999999999996</v>
      </c>
      <c r="I121" s="169">
        <f t="shared" si="4"/>
        <v>510.39</v>
      </c>
    </row>
    <row r="122" spans="1:14" ht="30.75" customHeight="1">
      <c r="A122" s="252" t="s">
        <v>451</v>
      </c>
      <c r="B122" s="103"/>
      <c r="C122" s="103" t="s">
        <v>179</v>
      </c>
      <c r="D122" s="103" t="s">
        <v>174</v>
      </c>
      <c r="E122" s="103" t="s">
        <v>431</v>
      </c>
      <c r="F122" s="226"/>
      <c r="G122" s="257" t="s">
        <v>414</v>
      </c>
      <c r="H122" s="169">
        <f t="shared" si="3"/>
        <v>-399.28999999999996</v>
      </c>
      <c r="I122" s="169">
        <f t="shared" si="4"/>
        <v>510.39</v>
      </c>
    </row>
    <row r="123" spans="1:14" ht="30.75" customHeight="1">
      <c r="A123" s="252" t="s">
        <v>262</v>
      </c>
      <c r="B123" s="103"/>
      <c r="C123" s="103" t="s">
        <v>179</v>
      </c>
      <c r="D123" s="103" t="s">
        <v>174</v>
      </c>
      <c r="E123" s="103" t="s">
        <v>461</v>
      </c>
      <c r="F123" s="226"/>
      <c r="G123" s="257" t="s">
        <v>414</v>
      </c>
      <c r="H123" s="169">
        <f t="shared" si="3"/>
        <v>-399.28999999999996</v>
      </c>
      <c r="I123" s="169">
        <f t="shared" si="4"/>
        <v>510.39</v>
      </c>
    </row>
    <row r="124" spans="1:14" ht="25.5" customHeight="1">
      <c r="A124" s="104" t="s">
        <v>433</v>
      </c>
      <c r="B124" s="103" t="s">
        <v>164</v>
      </c>
      <c r="C124" s="103" t="s">
        <v>179</v>
      </c>
      <c r="D124" s="103" t="s">
        <v>174</v>
      </c>
      <c r="E124" s="103" t="s">
        <v>399</v>
      </c>
      <c r="F124" s="226"/>
      <c r="G124" s="257" t="s">
        <v>414</v>
      </c>
      <c r="H124" s="169">
        <f t="shared" si="3"/>
        <v>-399.28999999999996</v>
      </c>
      <c r="I124" s="169">
        <f t="shared" si="4"/>
        <v>510.39</v>
      </c>
    </row>
    <row r="125" spans="1:14" ht="25.5" customHeight="1">
      <c r="A125" s="78" t="s">
        <v>426</v>
      </c>
      <c r="B125" s="103"/>
      <c r="C125" s="103" t="s">
        <v>179</v>
      </c>
      <c r="D125" s="103" t="s">
        <v>174</v>
      </c>
      <c r="E125" s="103" t="s">
        <v>398</v>
      </c>
      <c r="F125" s="226"/>
      <c r="G125" s="257" t="s">
        <v>414</v>
      </c>
      <c r="H125" s="169">
        <f t="shared" si="3"/>
        <v>-399.28999999999996</v>
      </c>
      <c r="I125" s="169">
        <f>I126+I127</f>
        <v>510.39</v>
      </c>
    </row>
    <row r="126" spans="1:14">
      <c r="A126" s="197" t="s">
        <v>235</v>
      </c>
      <c r="B126" s="103" t="s">
        <v>164</v>
      </c>
      <c r="C126" s="103" t="s">
        <v>179</v>
      </c>
      <c r="D126" s="103" t="s">
        <v>174</v>
      </c>
      <c r="E126" s="103" t="s">
        <v>398</v>
      </c>
      <c r="F126" s="229" t="s">
        <v>180</v>
      </c>
      <c r="G126" s="260" t="s">
        <v>503</v>
      </c>
      <c r="H126" s="169">
        <f t="shared" si="3"/>
        <v>-268.77000000000004</v>
      </c>
      <c r="I126" s="169">
        <v>356.19</v>
      </c>
    </row>
    <row r="127" spans="1:14" ht="38.25">
      <c r="A127" s="197" t="s">
        <v>255</v>
      </c>
      <c r="B127" s="103" t="s">
        <v>164</v>
      </c>
      <c r="C127" s="103" t="s">
        <v>179</v>
      </c>
      <c r="D127" s="103" t="s">
        <v>174</v>
      </c>
      <c r="E127" s="103" t="s">
        <v>398</v>
      </c>
      <c r="F127" s="229" t="s">
        <v>236</v>
      </c>
      <c r="G127" s="260" t="s">
        <v>413</v>
      </c>
      <c r="H127" s="169">
        <f t="shared" si="3"/>
        <v>-56.800000000000011</v>
      </c>
      <c r="I127" s="169">
        <v>154.19999999999999</v>
      </c>
    </row>
    <row r="128" spans="1:14" ht="51" hidden="1" customHeight="1">
      <c r="A128" s="78" t="s">
        <v>299</v>
      </c>
      <c r="B128" s="103" t="s">
        <v>164</v>
      </c>
      <c r="C128" s="103" t="s">
        <v>179</v>
      </c>
      <c r="D128" s="103" t="s">
        <v>174</v>
      </c>
      <c r="E128" s="103"/>
      <c r="F128" s="229"/>
      <c r="G128" s="260"/>
      <c r="H128" s="169">
        <f t="shared" si="3"/>
        <v>0</v>
      </c>
      <c r="I128" s="169">
        <f>I129+I130</f>
        <v>0</v>
      </c>
    </row>
    <row r="129" spans="1:9" ht="12.75" hidden="1" customHeight="1">
      <c r="A129" s="105" t="s">
        <v>235</v>
      </c>
      <c r="B129" s="103" t="s">
        <v>164</v>
      </c>
      <c r="C129" s="103" t="s">
        <v>179</v>
      </c>
      <c r="D129" s="103" t="s">
        <v>174</v>
      </c>
      <c r="E129" s="103" t="s">
        <v>301</v>
      </c>
      <c r="F129" s="229" t="s">
        <v>180</v>
      </c>
      <c r="G129" s="260"/>
      <c r="H129" s="169">
        <f t="shared" si="3"/>
        <v>0</v>
      </c>
      <c r="I129" s="169"/>
    </row>
    <row r="130" spans="1:9" ht="38.25" hidden="1" customHeight="1">
      <c r="A130" s="105" t="s">
        <v>255</v>
      </c>
      <c r="B130" s="103" t="s">
        <v>164</v>
      </c>
      <c r="C130" s="103" t="s">
        <v>179</v>
      </c>
      <c r="D130" s="103" t="s">
        <v>174</v>
      </c>
      <c r="E130" s="103" t="s">
        <v>301</v>
      </c>
      <c r="F130" s="229" t="s">
        <v>236</v>
      </c>
      <c r="G130" s="260"/>
      <c r="H130" s="169">
        <f t="shared" si="3"/>
        <v>0</v>
      </c>
      <c r="I130" s="169"/>
    </row>
    <row r="131" spans="1:9">
      <c r="A131" s="101" t="s">
        <v>188</v>
      </c>
      <c r="B131" s="103" t="s">
        <v>164</v>
      </c>
      <c r="C131" s="103" t="s">
        <v>189</v>
      </c>
      <c r="D131" s="103" t="s">
        <v>189</v>
      </c>
      <c r="E131" s="103" t="s">
        <v>300</v>
      </c>
      <c r="F131" s="226" t="s">
        <v>168</v>
      </c>
      <c r="G131" s="257" t="s">
        <v>504</v>
      </c>
      <c r="H131" s="169">
        <f t="shared" si="3"/>
        <v>-118.72</v>
      </c>
      <c r="I131" s="169"/>
    </row>
    <row r="132" spans="1:9" hidden="1">
      <c r="A132" s="101" t="s">
        <v>188</v>
      </c>
      <c r="B132" s="101"/>
      <c r="C132" s="103"/>
      <c r="D132" s="103"/>
      <c r="E132" s="103"/>
      <c r="F132" s="226"/>
      <c r="G132" s="257"/>
      <c r="H132" s="169">
        <f t="shared" si="3"/>
        <v>0</v>
      </c>
      <c r="I132" s="169"/>
    </row>
    <row r="133" spans="1:9">
      <c r="A133" s="264" t="s">
        <v>37</v>
      </c>
      <c r="B133" s="221"/>
      <c r="C133" s="221"/>
      <c r="D133" s="221"/>
      <c r="E133" s="221"/>
      <c r="F133" s="221"/>
      <c r="G133" s="270" t="s">
        <v>514</v>
      </c>
      <c r="H133" s="169">
        <f t="shared" si="3"/>
        <v>162.67000000000007</v>
      </c>
      <c r="I133" s="194">
        <f>I8</f>
        <v>5126.8999999999996</v>
      </c>
    </row>
  </sheetData>
  <mergeCells count="3">
    <mergeCell ref="K1:L1"/>
    <mergeCell ref="A3:I3"/>
    <mergeCell ref="E1:J1"/>
  </mergeCells>
  <phoneticPr fontId="37" type="noConversion"/>
  <pageMargins left="0.94488188976377963" right="0.19685039370078741" top="0.59055118110236227" bottom="0.27559055118110237" header="0.31496062992125984" footer="0.31496062992125984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1</vt:lpstr>
      <vt:lpstr>3</vt:lpstr>
      <vt:lpstr>4</vt:lpstr>
      <vt:lpstr>5</vt:lpstr>
      <vt:lpstr>6</vt:lpstr>
      <vt:lpstr>7</vt:lpstr>
      <vt:lpstr>Приложение 7</vt:lpstr>
      <vt:lpstr>Приложение 8</vt:lpstr>
      <vt:lpstr>10</vt:lpstr>
      <vt:lpstr>11</vt:lpstr>
      <vt:lpstr>12</vt:lpstr>
      <vt:lpstr>13</vt:lpstr>
      <vt:lpstr>Лист1</vt:lpstr>
      <vt:lpstr>'1'!Область_печати</vt:lpstr>
      <vt:lpstr>'10'!Область_печати</vt:lpstr>
      <vt:lpstr>'11'!Область_печати</vt:lpstr>
      <vt:lpstr>'3'!Область_печати</vt:lpstr>
      <vt:lpstr>'4'!Область_печати</vt:lpstr>
      <vt:lpstr>'6'!Область_печати</vt:lpstr>
      <vt:lpstr>'7'!Область_печати</vt:lpstr>
      <vt:lpstr>'Приложение 7'!Область_печати</vt:lpstr>
      <vt:lpstr>'Приложение 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2021-11-09T14:12:36Z</cp:lastPrinted>
  <dcterms:created xsi:type="dcterms:W3CDTF">2007-09-12T09:25:25Z</dcterms:created>
  <dcterms:modified xsi:type="dcterms:W3CDTF">2021-11-09T14:21:14Z</dcterms:modified>
</cp:coreProperties>
</file>